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acl\Desktop\Rubatec 2023\Lab\Informes mensuals\2023\Format nou\"/>
    </mc:Choice>
  </mc:AlternateContent>
  <xr:revisionPtr revIDLastSave="0" documentId="13_ncr:1_{4A4F0A8F-D27A-4D8C-9FD9-3DFE08763E19}" xr6:coauthVersionLast="47" xr6:coauthVersionMax="47" xr10:uidLastSave="{00000000-0000-0000-0000-000000000000}"/>
  <bookViews>
    <workbookView xWindow="-108" yWindow="-108" windowWidth="23256" windowHeight="12456" tabRatio="744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</workbook>
</file>

<file path=xl/calcChain.xml><?xml version="1.0" encoding="utf-8"?>
<calcChain xmlns="http://schemas.openxmlformats.org/spreadsheetml/2006/main">
  <c r="BY26" i="68" l="1"/>
  <c r="BY27" i="68"/>
  <c r="BY28" i="68"/>
  <c r="BU26" i="68"/>
  <c r="BU27" i="68"/>
  <c r="BU28" i="68"/>
  <c r="AV26" i="68"/>
  <c r="AU26" i="68" s="1"/>
  <c r="AU27" i="68"/>
  <c r="AV27" i="68"/>
  <c r="AV28" i="68"/>
  <c r="AU28" i="68" s="1"/>
  <c r="AV29" i="68"/>
  <c r="AU29" i="68" s="1"/>
  <c r="AU30" i="68"/>
  <c r="AV30" i="68"/>
  <c r="AP26" i="68"/>
  <c r="AP27" i="68"/>
  <c r="AP28" i="68"/>
  <c r="AP29" i="68"/>
  <c r="AP30" i="68"/>
  <c r="H21" i="54"/>
  <c r="BR40" i="66"/>
  <c r="AE25" i="66" l="1"/>
  <c r="AA25" i="66"/>
  <c r="Z25" i="66"/>
  <c r="Q25" i="66"/>
  <c r="N25" i="66"/>
  <c r="K25" i="66"/>
  <c r="AE24" i="66"/>
  <c r="AA24" i="66"/>
  <c r="Z24" i="66"/>
  <c r="AB24" i="66" s="1"/>
  <c r="Q24" i="66"/>
  <c r="N24" i="66"/>
  <c r="K24" i="66"/>
  <c r="AE23" i="66"/>
  <c r="AA23" i="66"/>
  <c r="Z23" i="66"/>
  <c r="AB23" i="66" s="1"/>
  <c r="Q23" i="66"/>
  <c r="N23" i="66"/>
  <c r="K23" i="66"/>
  <c r="AE22" i="66"/>
  <c r="AA22" i="66"/>
  <c r="AB22" i="66" s="1"/>
  <c r="Z22" i="66"/>
  <c r="Q22" i="66"/>
  <c r="N22" i="66"/>
  <c r="K22" i="66"/>
  <c r="AE21" i="66"/>
  <c r="AB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Z17" i="66"/>
  <c r="Q17" i="66"/>
  <c r="N17" i="66"/>
  <c r="K17" i="66"/>
  <c r="BR10" i="65"/>
  <c r="BR11" i="65"/>
  <c r="BR12" i="65"/>
  <c r="BR13" i="65"/>
  <c r="BR14" i="65"/>
  <c r="BR15" i="65"/>
  <c r="BR16" i="65"/>
  <c r="BR17" i="65"/>
  <c r="BR18" i="65"/>
  <c r="BR19" i="65"/>
  <c r="BR20" i="65"/>
  <c r="BR21" i="65"/>
  <c r="BR22" i="65"/>
  <c r="BR23" i="65"/>
  <c r="BR24" i="65"/>
  <c r="BR25" i="65"/>
  <c r="BR26" i="65"/>
  <c r="BR27" i="65"/>
  <c r="BR28" i="65"/>
  <c r="BR29" i="65"/>
  <c r="BR30" i="65"/>
  <c r="BR31" i="65"/>
  <c r="BR32" i="65"/>
  <c r="BR33" i="65"/>
  <c r="BR34" i="65"/>
  <c r="BR35" i="65"/>
  <c r="BR36" i="65"/>
  <c r="BR37" i="65"/>
  <c r="BR38" i="65"/>
  <c r="BR9" i="65"/>
  <c r="AA26" i="65"/>
  <c r="Z26" i="65"/>
  <c r="Z19" i="65"/>
  <c r="AB19" i="65" s="1"/>
  <c r="AA19" i="65"/>
  <c r="Z20" i="65"/>
  <c r="AB20" i="65" s="1"/>
  <c r="AA20" i="65"/>
  <c r="M33" i="65"/>
  <c r="L33" i="65"/>
  <c r="M26" i="65"/>
  <c r="L26" i="65"/>
  <c r="M19" i="65"/>
  <c r="L19" i="65"/>
  <c r="AB17" i="66" l="1"/>
  <c r="AB25" i="66"/>
  <c r="AB26" i="65"/>
  <c r="O23" i="54" l="1"/>
  <c r="P23" i="54"/>
  <c r="Q23" i="54"/>
  <c r="R23" i="54"/>
  <c r="S23" i="54"/>
  <c r="T23" i="54"/>
  <c r="O24" i="54"/>
  <c r="P24" i="54"/>
  <c r="Q24" i="54"/>
  <c r="R24" i="54"/>
  <c r="S24" i="54"/>
  <c r="T24" i="54"/>
  <c r="O25" i="54"/>
  <c r="P25" i="54"/>
  <c r="Q25" i="54"/>
  <c r="R25" i="54"/>
  <c r="S25" i="54"/>
  <c r="T25" i="54"/>
  <c r="AG21" i="41"/>
  <c r="AG20" i="41"/>
  <c r="AG18" i="41"/>
  <c r="AG17" i="41"/>
  <c r="AG16" i="41"/>
  <c r="O16" i="41" s="1"/>
  <c r="AG15" i="41"/>
  <c r="AG14" i="41"/>
  <c r="AG13" i="41"/>
  <c r="AG12" i="41"/>
  <c r="AG11" i="41"/>
  <c r="AG10" i="41"/>
  <c r="W22" i="41"/>
  <c r="X22" i="41"/>
  <c r="Y22" i="41"/>
  <c r="Z22" i="41"/>
  <c r="AA22" i="41"/>
  <c r="AD22" i="41"/>
  <c r="AE22" i="41"/>
  <c r="S23" i="41"/>
  <c r="T23" i="41"/>
  <c r="U23" i="41"/>
  <c r="V23" i="41"/>
  <c r="W23" i="41"/>
  <c r="X23" i="41"/>
  <c r="Y23" i="41"/>
  <c r="Z23" i="41"/>
  <c r="AA23" i="41"/>
  <c r="AB23" i="41"/>
  <c r="AF23" i="41"/>
  <c r="S24" i="41"/>
  <c r="T24" i="41"/>
  <c r="U24" i="41"/>
  <c r="V24" i="41"/>
  <c r="W24" i="41"/>
  <c r="X24" i="41"/>
  <c r="Y24" i="41"/>
  <c r="Z24" i="41"/>
  <c r="AA24" i="41"/>
  <c r="AB24" i="41"/>
  <c r="AF24" i="41"/>
  <c r="S25" i="41"/>
  <c r="T25" i="41"/>
  <c r="U25" i="41"/>
  <c r="V25" i="41"/>
  <c r="W25" i="41"/>
  <c r="X25" i="41"/>
  <c r="Y25" i="41"/>
  <c r="Z25" i="41"/>
  <c r="AA25" i="41"/>
  <c r="AB25" i="41"/>
  <c r="AF25" i="41"/>
  <c r="P22" i="41"/>
  <c r="N22" i="41"/>
  <c r="M22" i="41"/>
  <c r="L22" i="41"/>
  <c r="D23" i="41"/>
  <c r="L23" i="41"/>
  <c r="M23" i="41"/>
  <c r="N23" i="41"/>
  <c r="P23" i="41"/>
  <c r="D24" i="41"/>
  <c r="L24" i="41"/>
  <c r="M24" i="41"/>
  <c r="N24" i="41"/>
  <c r="P24" i="41"/>
  <c r="D25" i="41"/>
  <c r="L25" i="41"/>
  <c r="M25" i="41"/>
  <c r="N25" i="41"/>
  <c r="P25" i="41"/>
  <c r="J21" i="54"/>
  <c r="J17" i="54"/>
  <c r="J16" i="54"/>
  <c r="J15" i="54"/>
  <c r="J14" i="54"/>
  <c r="J13" i="54"/>
  <c r="J12" i="54"/>
  <c r="J11" i="54"/>
  <c r="J10" i="54"/>
  <c r="O13" i="41"/>
  <c r="O12" i="41"/>
  <c r="BG40" i="52"/>
  <c r="BH40" i="52"/>
  <c r="BI40" i="52"/>
  <c r="BJ40" i="52"/>
  <c r="BK40" i="52"/>
  <c r="BM40" i="52"/>
  <c r="BN40" i="52"/>
  <c r="BO40" i="52"/>
  <c r="BP40" i="52"/>
  <c r="BG41" i="52"/>
  <c r="BH41" i="52"/>
  <c r="BI41" i="52"/>
  <c r="BJ41" i="52"/>
  <c r="BK41" i="52"/>
  <c r="BL41" i="52"/>
  <c r="BM41" i="52"/>
  <c r="BN41" i="52"/>
  <c r="BO41" i="52"/>
  <c r="BP41" i="52"/>
  <c r="BG42" i="52"/>
  <c r="BH42" i="52"/>
  <c r="BI42" i="52"/>
  <c r="BJ42" i="52"/>
  <c r="BK42" i="52"/>
  <c r="BL42" i="52"/>
  <c r="BM42" i="52"/>
  <c r="BN42" i="52"/>
  <c r="BO42" i="52"/>
  <c r="BP42" i="52"/>
  <c r="BG43" i="52"/>
  <c r="BH43" i="52"/>
  <c r="BI43" i="52"/>
  <c r="BJ43" i="52"/>
  <c r="BK43" i="52"/>
  <c r="BL43" i="52"/>
  <c r="BM43" i="52"/>
  <c r="BN43" i="52"/>
  <c r="BO43" i="52"/>
  <c r="BP43" i="52"/>
  <c r="BG40" i="58"/>
  <c r="BH40" i="58"/>
  <c r="BI40" i="58"/>
  <c r="BJ40" i="58"/>
  <c r="BK40" i="58"/>
  <c r="BM40" i="58"/>
  <c r="BN40" i="58"/>
  <c r="BO40" i="58"/>
  <c r="BP40" i="58"/>
  <c r="BG41" i="58"/>
  <c r="BH41" i="58"/>
  <c r="BI41" i="58"/>
  <c r="BJ41" i="58"/>
  <c r="BK41" i="58"/>
  <c r="BL41" i="58"/>
  <c r="BM41" i="58"/>
  <c r="BN41" i="58"/>
  <c r="BO41" i="58"/>
  <c r="BP41" i="58"/>
  <c r="BG42" i="58"/>
  <c r="BH42" i="58"/>
  <c r="BI42" i="58"/>
  <c r="BJ42" i="58"/>
  <c r="BK42" i="58"/>
  <c r="BL42" i="58"/>
  <c r="BM42" i="58"/>
  <c r="BN42" i="58"/>
  <c r="BO42" i="58"/>
  <c r="BP42" i="58"/>
  <c r="BG43" i="58"/>
  <c r="BH43" i="58"/>
  <c r="BI43" i="58"/>
  <c r="BJ43" i="58"/>
  <c r="BK43" i="58"/>
  <c r="BL43" i="58"/>
  <c r="BM43" i="58"/>
  <c r="BN43" i="58"/>
  <c r="BO43" i="58"/>
  <c r="BP43" i="58"/>
  <c r="BG40" i="59"/>
  <c r="BH40" i="59"/>
  <c r="BI40" i="59"/>
  <c r="BJ40" i="59"/>
  <c r="BK40" i="59"/>
  <c r="BM40" i="59"/>
  <c r="BN40" i="59"/>
  <c r="BO40" i="59"/>
  <c r="BP40" i="59"/>
  <c r="BG41" i="59"/>
  <c r="BH41" i="59"/>
  <c r="BI41" i="59"/>
  <c r="BJ41" i="59"/>
  <c r="BK41" i="59"/>
  <c r="BL41" i="59"/>
  <c r="BM41" i="59"/>
  <c r="BN41" i="59"/>
  <c r="BO41" i="59"/>
  <c r="BP41" i="59"/>
  <c r="BG42" i="59"/>
  <c r="BH42" i="59"/>
  <c r="BI42" i="59"/>
  <c r="BJ42" i="59"/>
  <c r="BK42" i="59"/>
  <c r="BL42" i="59"/>
  <c r="BM42" i="59"/>
  <c r="BN42" i="59"/>
  <c r="BO42" i="59"/>
  <c r="BP42" i="59"/>
  <c r="BG43" i="59"/>
  <c r="BH43" i="59"/>
  <c r="BI43" i="59"/>
  <c r="BJ43" i="59"/>
  <c r="BK43" i="59"/>
  <c r="BL43" i="59"/>
  <c r="BM43" i="59"/>
  <c r="BN43" i="59"/>
  <c r="BO43" i="59"/>
  <c r="BP43" i="59"/>
  <c r="BG40" i="60"/>
  <c r="BH40" i="60"/>
  <c r="BI40" i="60"/>
  <c r="BJ40" i="60"/>
  <c r="BK40" i="60"/>
  <c r="BM40" i="60"/>
  <c r="BN40" i="60"/>
  <c r="BO40" i="60"/>
  <c r="BP40" i="60"/>
  <c r="BG41" i="60"/>
  <c r="BH41" i="60"/>
  <c r="BI41" i="60"/>
  <c r="BJ41" i="60"/>
  <c r="BK41" i="60"/>
  <c r="BL41" i="60"/>
  <c r="BM41" i="60"/>
  <c r="BN41" i="60"/>
  <c r="BO41" i="60"/>
  <c r="BP41" i="60"/>
  <c r="BG42" i="60"/>
  <c r="BH42" i="60"/>
  <c r="BI42" i="60"/>
  <c r="BJ42" i="60"/>
  <c r="BK42" i="60"/>
  <c r="BL42" i="60"/>
  <c r="BM42" i="60"/>
  <c r="BN42" i="60"/>
  <c r="BO42" i="60"/>
  <c r="BP42" i="60"/>
  <c r="BG43" i="60"/>
  <c r="BH43" i="60"/>
  <c r="BI43" i="60"/>
  <c r="BJ43" i="60"/>
  <c r="BK43" i="60"/>
  <c r="BL43" i="60"/>
  <c r="BM43" i="60"/>
  <c r="BN43" i="60"/>
  <c r="BO43" i="60"/>
  <c r="BP43" i="60"/>
  <c r="BG40" i="61"/>
  <c r="BH40" i="61"/>
  <c r="BI40" i="61"/>
  <c r="BJ40" i="61"/>
  <c r="BK40" i="61"/>
  <c r="BM40" i="61"/>
  <c r="BN40" i="61"/>
  <c r="BO40" i="61"/>
  <c r="BP40" i="61"/>
  <c r="BG41" i="61"/>
  <c r="BH41" i="61"/>
  <c r="BI41" i="61"/>
  <c r="BJ41" i="61"/>
  <c r="BK41" i="61"/>
  <c r="BL41" i="61"/>
  <c r="BM41" i="61"/>
  <c r="BN41" i="61"/>
  <c r="BO41" i="61"/>
  <c r="BP41" i="61"/>
  <c r="BG42" i="61"/>
  <c r="BH42" i="61"/>
  <c r="BI42" i="61"/>
  <c r="BJ42" i="61"/>
  <c r="BK42" i="61"/>
  <c r="BL42" i="61"/>
  <c r="BM42" i="61"/>
  <c r="BN42" i="61"/>
  <c r="BO42" i="61"/>
  <c r="BP42" i="61"/>
  <c r="BG43" i="61"/>
  <c r="BH43" i="61"/>
  <c r="BI43" i="61"/>
  <c r="BJ43" i="61"/>
  <c r="BK43" i="61"/>
  <c r="BL43" i="61"/>
  <c r="BM43" i="61"/>
  <c r="BN43" i="61"/>
  <c r="BO43" i="61"/>
  <c r="BP43" i="61"/>
  <c r="BG40" i="62"/>
  <c r="BH40" i="62"/>
  <c r="BI40" i="62"/>
  <c r="BJ40" i="62"/>
  <c r="BK40" i="62"/>
  <c r="BM40" i="62"/>
  <c r="BN40" i="62"/>
  <c r="BO40" i="62"/>
  <c r="BP40" i="62"/>
  <c r="BG41" i="62"/>
  <c r="BH41" i="62"/>
  <c r="BI41" i="62"/>
  <c r="BJ41" i="62"/>
  <c r="BK41" i="62"/>
  <c r="BL41" i="62"/>
  <c r="BM41" i="62"/>
  <c r="BN41" i="62"/>
  <c r="BO41" i="62"/>
  <c r="BP41" i="62"/>
  <c r="BG42" i="62"/>
  <c r="BH42" i="62"/>
  <c r="BI42" i="62"/>
  <c r="BJ42" i="62"/>
  <c r="BK42" i="62"/>
  <c r="BL42" i="62"/>
  <c r="BM42" i="62"/>
  <c r="BN42" i="62"/>
  <c r="BO42" i="62"/>
  <c r="BP42" i="62"/>
  <c r="BG43" i="62"/>
  <c r="BH43" i="62"/>
  <c r="BI43" i="62"/>
  <c r="BJ43" i="62"/>
  <c r="BK43" i="62"/>
  <c r="BL43" i="62"/>
  <c r="BM43" i="62"/>
  <c r="BN43" i="62"/>
  <c r="BO43" i="62"/>
  <c r="BP43" i="62"/>
  <c r="BG40" i="63"/>
  <c r="BH40" i="63"/>
  <c r="BI40" i="63"/>
  <c r="BJ40" i="63"/>
  <c r="BK40" i="63"/>
  <c r="BM40" i="63"/>
  <c r="BN40" i="63"/>
  <c r="BO40" i="63"/>
  <c r="BP40" i="63"/>
  <c r="BG41" i="63"/>
  <c r="BH41" i="63"/>
  <c r="BI41" i="63"/>
  <c r="BJ41" i="63"/>
  <c r="BK41" i="63"/>
  <c r="BL41" i="63"/>
  <c r="BM41" i="63"/>
  <c r="BN41" i="63"/>
  <c r="BO41" i="63"/>
  <c r="BP41" i="63"/>
  <c r="BG42" i="63"/>
  <c r="BH42" i="63"/>
  <c r="BI42" i="63"/>
  <c r="BJ42" i="63"/>
  <c r="BK42" i="63"/>
  <c r="BL42" i="63"/>
  <c r="BM42" i="63"/>
  <c r="BN42" i="63"/>
  <c r="BO42" i="63"/>
  <c r="BP42" i="63"/>
  <c r="BG43" i="63"/>
  <c r="BH43" i="63"/>
  <c r="BI43" i="63"/>
  <c r="BJ43" i="63"/>
  <c r="BK43" i="63"/>
  <c r="BL43" i="63"/>
  <c r="BM43" i="63"/>
  <c r="BN43" i="63"/>
  <c r="BO43" i="63"/>
  <c r="BP43" i="63"/>
  <c r="BG40" i="64"/>
  <c r="BH40" i="64"/>
  <c r="BI40" i="64"/>
  <c r="BJ40" i="64"/>
  <c r="BK40" i="64"/>
  <c r="BM40" i="64"/>
  <c r="BN40" i="64"/>
  <c r="BO40" i="64"/>
  <c r="BP40" i="64"/>
  <c r="BG41" i="64"/>
  <c r="BH41" i="64"/>
  <c r="BI41" i="64"/>
  <c r="BJ41" i="64"/>
  <c r="BK41" i="64"/>
  <c r="BL41" i="64"/>
  <c r="BM41" i="64"/>
  <c r="BN41" i="64"/>
  <c r="BO41" i="64"/>
  <c r="BP41" i="64"/>
  <c r="BG42" i="64"/>
  <c r="BH42" i="64"/>
  <c r="BI42" i="64"/>
  <c r="BJ42" i="64"/>
  <c r="BK42" i="64"/>
  <c r="BL42" i="64"/>
  <c r="BM42" i="64"/>
  <c r="BN42" i="64"/>
  <c r="BO42" i="64"/>
  <c r="BP42" i="64"/>
  <c r="BG43" i="64"/>
  <c r="BH43" i="64"/>
  <c r="BI43" i="64"/>
  <c r="BJ43" i="64"/>
  <c r="BK43" i="64"/>
  <c r="BL43" i="64"/>
  <c r="BM43" i="64"/>
  <c r="BN43" i="64"/>
  <c r="BO43" i="64"/>
  <c r="BP43" i="64"/>
  <c r="BG40" i="65"/>
  <c r="BH40" i="65"/>
  <c r="BI40" i="65"/>
  <c r="BJ40" i="65"/>
  <c r="BK40" i="65"/>
  <c r="BM40" i="65"/>
  <c r="BN40" i="65"/>
  <c r="BO40" i="65"/>
  <c r="BP40" i="65"/>
  <c r="BG41" i="65"/>
  <c r="BH41" i="65"/>
  <c r="BI41" i="65"/>
  <c r="BJ41" i="65"/>
  <c r="BK41" i="65"/>
  <c r="BL41" i="65"/>
  <c r="BM41" i="65"/>
  <c r="BN41" i="65"/>
  <c r="BO41" i="65"/>
  <c r="BP41" i="65"/>
  <c r="BG42" i="65"/>
  <c r="BH42" i="65"/>
  <c r="BI42" i="65"/>
  <c r="BJ42" i="65"/>
  <c r="BK42" i="65"/>
  <c r="BL42" i="65"/>
  <c r="BM42" i="65"/>
  <c r="BN42" i="65"/>
  <c r="BO42" i="65"/>
  <c r="BP42" i="65"/>
  <c r="BG43" i="65"/>
  <c r="BH43" i="65"/>
  <c r="BI43" i="65"/>
  <c r="BJ43" i="65"/>
  <c r="BK43" i="65"/>
  <c r="BL43" i="65"/>
  <c r="BM43" i="65"/>
  <c r="BN43" i="65"/>
  <c r="BO43" i="65"/>
  <c r="BP43" i="65"/>
  <c r="BG40" i="66"/>
  <c r="BH40" i="66"/>
  <c r="BI40" i="66"/>
  <c r="BJ40" i="66"/>
  <c r="BK40" i="66"/>
  <c r="BM40" i="66"/>
  <c r="BN40" i="66"/>
  <c r="BO40" i="66"/>
  <c r="BP40" i="66"/>
  <c r="BG41" i="66"/>
  <c r="BH41" i="66"/>
  <c r="BI41" i="66"/>
  <c r="BJ41" i="66"/>
  <c r="BK41" i="66"/>
  <c r="BL41" i="66"/>
  <c r="BM41" i="66"/>
  <c r="BN41" i="66"/>
  <c r="BO41" i="66"/>
  <c r="BP41" i="66"/>
  <c r="BG42" i="66"/>
  <c r="BH42" i="66"/>
  <c r="BI42" i="66"/>
  <c r="BJ42" i="66"/>
  <c r="BK42" i="66"/>
  <c r="BL42" i="66"/>
  <c r="BM42" i="66"/>
  <c r="BN42" i="66"/>
  <c r="BO42" i="66"/>
  <c r="BP42" i="66"/>
  <c r="BG43" i="66"/>
  <c r="BH43" i="66"/>
  <c r="BI43" i="66"/>
  <c r="BJ43" i="66"/>
  <c r="BK43" i="66"/>
  <c r="BL43" i="66"/>
  <c r="BM43" i="66"/>
  <c r="BN43" i="66"/>
  <c r="BO43" i="66"/>
  <c r="BP43" i="66"/>
  <c r="BG40" i="67"/>
  <c r="BH40" i="67"/>
  <c r="BI40" i="67"/>
  <c r="BJ40" i="67"/>
  <c r="BK40" i="67"/>
  <c r="BM40" i="67"/>
  <c r="BN40" i="67"/>
  <c r="BO40" i="67"/>
  <c r="BP40" i="67"/>
  <c r="BG41" i="67"/>
  <c r="BH41" i="67"/>
  <c r="BI41" i="67"/>
  <c r="BJ41" i="67"/>
  <c r="BK41" i="67"/>
  <c r="BL41" i="67"/>
  <c r="BM41" i="67"/>
  <c r="BN41" i="67"/>
  <c r="BO41" i="67"/>
  <c r="BP41" i="67"/>
  <c r="BG42" i="67"/>
  <c r="BH42" i="67"/>
  <c r="BI42" i="67"/>
  <c r="BJ42" i="67"/>
  <c r="BK42" i="67"/>
  <c r="BL42" i="67"/>
  <c r="BM42" i="67"/>
  <c r="BN42" i="67"/>
  <c r="BO42" i="67"/>
  <c r="BP42" i="67"/>
  <c r="BG43" i="67"/>
  <c r="BH43" i="67"/>
  <c r="BI43" i="67"/>
  <c r="BJ43" i="67"/>
  <c r="BK43" i="67"/>
  <c r="BL43" i="67"/>
  <c r="BM43" i="67"/>
  <c r="BN43" i="67"/>
  <c r="BO43" i="67"/>
  <c r="BP43" i="67"/>
  <c r="BG40" i="68"/>
  <c r="BH40" i="68"/>
  <c r="BI40" i="68"/>
  <c r="BJ40" i="68"/>
  <c r="BK40" i="68"/>
  <c r="BM40" i="68"/>
  <c r="BN40" i="68"/>
  <c r="BO40" i="68"/>
  <c r="BP40" i="68"/>
  <c r="BG41" i="68"/>
  <c r="BH41" i="68"/>
  <c r="BI41" i="68"/>
  <c r="BJ41" i="68"/>
  <c r="BK41" i="68"/>
  <c r="BL41" i="68"/>
  <c r="BM41" i="68"/>
  <c r="BN41" i="68"/>
  <c r="BO41" i="68"/>
  <c r="BP41" i="68"/>
  <c r="BG42" i="68"/>
  <c r="BH42" i="68"/>
  <c r="BI42" i="68"/>
  <c r="BJ42" i="68"/>
  <c r="BK42" i="68"/>
  <c r="BL42" i="68"/>
  <c r="BM42" i="68"/>
  <c r="BN42" i="68"/>
  <c r="BO42" i="68"/>
  <c r="BP42" i="68"/>
  <c r="BG43" i="68"/>
  <c r="BH43" i="68"/>
  <c r="BI43" i="68"/>
  <c r="BJ43" i="68"/>
  <c r="BK43" i="68"/>
  <c r="BL43" i="68"/>
  <c r="BM43" i="68"/>
  <c r="BN43" i="68"/>
  <c r="BO43" i="68"/>
  <c r="BP43" i="68"/>
  <c r="BR43" i="68"/>
  <c r="BR42" i="68"/>
  <c r="BR41" i="68"/>
  <c r="BU40" i="68"/>
  <c r="BR40" i="68"/>
  <c r="BR43" i="67"/>
  <c r="BR42" i="67"/>
  <c r="BR41" i="67"/>
  <c r="BU40" i="67"/>
  <c r="BR40" i="67"/>
  <c r="BR43" i="66"/>
  <c r="BR42" i="66"/>
  <c r="BR41" i="66"/>
  <c r="BU40" i="66"/>
  <c r="BR43" i="65"/>
  <c r="BR42" i="65"/>
  <c r="BR41" i="65"/>
  <c r="BU40" i="65"/>
  <c r="BR40" i="65"/>
  <c r="BU43" i="63"/>
  <c r="BT43" i="63"/>
  <c r="BR43" i="63"/>
  <c r="BU42" i="63"/>
  <c r="BT42" i="63"/>
  <c r="BR42" i="63"/>
  <c r="BY41" i="63"/>
  <c r="BV41" i="63"/>
  <c r="BU41" i="63" s="1"/>
  <c r="AO16" i="41" s="1"/>
  <c r="BT41" i="63"/>
  <c r="BR41" i="63"/>
  <c r="BU40" i="63"/>
  <c r="BT40" i="63"/>
  <c r="BR40" i="63"/>
  <c r="BU43" i="62"/>
  <c r="BT43" i="62"/>
  <c r="BR43" i="62"/>
  <c r="BU42" i="62"/>
  <c r="BT42" i="62"/>
  <c r="BR42" i="62"/>
  <c r="BY41" i="62"/>
  <c r="BV41" i="62"/>
  <c r="BU41" i="62" s="1"/>
  <c r="AO15" i="41" s="1"/>
  <c r="BT41" i="62"/>
  <c r="BR41" i="62"/>
  <c r="BU40" i="62"/>
  <c r="BT40" i="62"/>
  <c r="BR40" i="62"/>
  <c r="BU43" i="61"/>
  <c r="BT43" i="61"/>
  <c r="BR43" i="61"/>
  <c r="BU42" i="61"/>
  <c r="BT42" i="61"/>
  <c r="BR42" i="61"/>
  <c r="BY41" i="61"/>
  <c r="BV41" i="61"/>
  <c r="BU41" i="61" s="1"/>
  <c r="AO14" i="41" s="1"/>
  <c r="BT41" i="61"/>
  <c r="BR41" i="61"/>
  <c r="BU40" i="61"/>
  <c r="BT40" i="61"/>
  <c r="BR40" i="61"/>
  <c r="BU43" i="60"/>
  <c r="BT43" i="60"/>
  <c r="BR43" i="60"/>
  <c r="BU42" i="60"/>
  <c r="BT42" i="60"/>
  <c r="BR42" i="60"/>
  <c r="BY41" i="60"/>
  <c r="BV41" i="60"/>
  <c r="BU41" i="60"/>
  <c r="AO13" i="41" s="1"/>
  <c r="BT41" i="60"/>
  <c r="BR41" i="60"/>
  <c r="BU40" i="60"/>
  <c r="BT40" i="60"/>
  <c r="BR40" i="60"/>
  <c r="BU43" i="59"/>
  <c r="BT43" i="59"/>
  <c r="BR43" i="59"/>
  <c r="BU42" i="59"/>
  <c r="BT42" i="59"/>
  <c r="BR42" i="59"/>
  <c r="BY41" i="59"/>
  <c r="BV41" i="59"/>
  <c r="BU41" i="59"/>
  <c r="BT41" i="59"/>
  <c r="BR41" i="59"/>
  <c r="BU40" i="59"/>
  <c r="BT40" i="59"/>
  <c r="BR40" i="59"/>
  <c r="BU43" i="58"/>
  <c r="BT43" i="58"/>
  <c r="BR43" i="58"/>
  <c r="BU42" i="58"/>
  <c r="BT42" i="58"/>
  <c r="BR42" i="58"/>
  <c r="BY41" i="58"/>
  <c r="BV41" i="58"/>
  <c r="BU41" i="58"/>
  <c r="BT41" i="58"/>
  <c r="BR41" i="58"/>
  <c r="BU40" i="58"/>
  <c r="BT40" i="58"/>
  <c r="BR40" i="58"/>
  <c r="BU43" i="52"/>
  <c r="BT43" i="52"/>
  <c r="BR43" i="52"/>
  <c r="BU42" i="52"/>
  <c r="BT42" i="52"/>
  <c r="BR42" i="52"/>
  <c r="BY41" i="52"/>
  <c r="BV41" i="52"/>
  <c r="BU41" i="52"/>
  <c r="BT41" i="52"/>
  <c r="BR41" i="52"/>
  <c r="BU40" i="52"/>
  <c r="BT40" i="52"/>
  <c r="BR40" i="52"/>
  <c r="BU41" i="64"/>
  <c r="BU40" i="64"/>
  <c r="AI17" i="41"/>
  <c r="O17" i="41" s="1"/>
  <c r="AI16" i="41"/>
  <c r="AI15" i="41"/>
  <c r="O15" i="41" s="1"/>
  <c r="AI14" i="41"/>
  <c r="O14" i="41" s="1"/>
  <c r="AI13" i="41"/>
  <c r="AI12" i="41"/>
  <c r="AI11" i="41"/>
  <c r="O11" i="41" s="1"/>
  <c r="AI10" i="41"/>
  <c r="O10" i="41" s="1"/>
  <c r="AO17" i="41"/>
  <c r="AO12" i="41"/>
  <c r="AO11" i="41"/>
  <c r="AO10" i="41"/>
  <c r="AN17" i="41"/>
  <c r="AN16" i="41"/>
  <c r="AN15" i="41"/>
  <c r="AN14" i="41"/>
  <c r="AN13" i="41"/>
  <c r="AN12" i="41"/>
  <c r="AN11" i="41"/>
  <c r="AN10" i="41"/>
  <c r="AL25" i="41"/>
  <c r="AK25" i="41"/>
  <c r="AJ25" i="41"/>
  <c r="AL24" i="41"/>
  <c r="AK24" i="41"/>
  <c r="AJ24" i="41"/>
  <c r="AL23" i="41"/>
  <c r="AK23" i="41"/>
  <c r="AJ23" i="41"/>
  <c r="AH10" i="41"/>
  <c r="AH11" i="41"/>
  <c r="AH12" i="41"/>
  <c r="AH13" i="41"/>
  <c r="AH14" i="41"/>
  <c r="AH15" i="41"/>
  <c r="AH16" i="41"/>
  <c r="AH17" i="41"/>
  <c r="BE43" i="68"/>
  <c r="BD43" i="68"/>
  <c r="BC43" i="68"/>
  <c r="BB43" i="68"/>
  <c r="BA43" i="68"/>
  <c r="AZ43" i="68"/>
  <c r="AY43" i="68"/>
  <c r="AX43" i="68"/>
  <c r="AW43" i="68"/>
  <c r="BE42" i="68"/>
  <c r="BD42" i="68"/>
  <c r="BC42" i="68"/>
  <c r="BB42" i="68"/>
  <c r="BA42" i="68"/>
  <c r="AZ42" i="68"/>
  <c r="AY42" i="68"/>
  <c r="AX42" i="68"/>
  <c r="AW42" i="68"/>
  <c r="BE41" i="68"/>
  <c r="BD41" i="68"/>
  <c r="AH21" i="41" s="1"/>
  <c r="BC41" i="68"/>
  <c r="BB41" i="68"/>
  <c r="BA41" i="68"/>
  <c r="AZ41" i="68"/>
  <c r="T21" i="41" s="1"/>
  <c r="AY41" i="68"/>
  <c r="S21" i="41" s="1"/>
  <c r="S22" i="41" s="1"/>
  <c r="AX41" i="68"/>
  <c r="R21" i="41" s="1"/>
  <c r="R22" i="41" s="1"/>
  <c r="AW41" i="68"/>
  <c r="BC40" i="68"/>
  <c r="AZ40" i="68"/>
  <c r="AY40" i="68"/>
  <c r="AX40" i="68"/>
  <c r="AW40" i="68"/>
  <c r="BE43" i="67"/>
  <c r="BD43" i="67"/>
  <c r="BC43" i="67"/>
  <c r="BB43" i="67"/>
  <c r="BA43" i="67"/>
  <c r="AZ43" i="67"/>
  <c r="AY43" i="67"/>
  <c r="AX43" i="67"/>
  <c r="AW43" i="67"/>
  <c r="BE42" i="67"/>
  <c r="BD42" i="67"/>
  <c r="BC42" i="67"/>
  <c r="BB42" i="67"/>
  <c r="BA42" i="67"/>
  <c r="AZ42" i="67"/>
  <c r="AY42" i="67"/>
  <c r="AX42" i="67"/>
  <c r="AW42" i="67"/>
  <c r="BE41" i="67"/>
  <c r="BD41" i="67"/>
  <c r="AH20" i="41" s="1"/>
  <c r="AI20" i="41" s="1"/>
  <c r="O20" i="41" s="1"/>
  <c r="BC41" i="67"/>
  <c r="BB41" i="67"/>
  <c r="BA41" i="67"/>
  <c r="AZ41" i="67"/>
  <c r="T20" i="41" s="1"/>
  <c r="AY41" i="67"/>
  <c r="AX41" i="67"/>
  <c r="AW41" i="67"/>
  <c r="BC40" i="67"/>
  <c r="AZ40" i="67"/>
  <c r="AY40" i="67"/>
  <c r="AX40" i="67"/>
  <c r="AW40" i="67"/>
  <c r="BE43" i="66"/>
  <c r="BD43" i="66"/>
  <c r="BC43" i="66"/>
  <c r="BB43" i="66"/>
  <c r="BA43" i="66"/>
  <c r="AZ43" i="66"/>
  <c r="AY43" i="66"/>
  <c r="AX43" i="66"/>
  <c r="AW43" i="66"/>
  <c r="BE42" i="66"/>
  <c r="BD42" i="66"/>
  <c r="BC42" i="66"/>
  <c r="BB42" i="66"/>
  <c r="BA42" i="66"/>
  <c r="AZ42" i="66"/>
  <c r="AY42" i="66"/>
  <c r="AX42" i="66"/>
  <c r="AW42" i="66"/>
  <c r="BE41" i="66"/>
  <c r="BD41" i="66"/>
  <c r="AH19" i="41" s="1"/>
  <c r="BC41" i="66"/>
  <c r="BB41" i="66"/>
  <c r="BA41" i="66"/>
  <c r="AZ41" i="66"/>
  <c r="T19" i="41" s="1"/>
  <c r="AY41" i="66"/>
  <c r="AX41" i="66"/>
  <c r="AW41" i="66"/>
  <c r="BC40" i="66"/>
  <c r="AG19" i="41" s="1"/>
  <c r="AZ40" i="66"/>
  <c r="AY40" i="66"/>
  <c r="AX40" i="66"/>
  <c r="AW40" i="66"/>
  <c r="BE43" i="65"/>
  <c r="BD43" i="65"/>
  <c r="BC43" i="65"/>
  <c r="BB43" i="65"/>
  <c r="BA43" i="65"/>
  <c r="AZ43" i="65"/>
  <c r="AY43" i="65"/>
  <c r="AX43" i="65"/>
  <c r="AW43" i="65"/>
  <c r="BE42" i="65"/>
  <c r="BD42" i="65"/>
  <c r="BC42" i="65"/>
  <c r="BB42" i="65"/>
  <c r="BA42" i="65"/>
  <c r="AZ42" i="65"/>
  <c r="AY42" i="65"/>
  <c r="AX42" i="65"/>
  <c r="AW42" i="65"/>
  <c r="BE41" i="65"/>
  <c r="BD41" i="65"/>
  <c r="AH18" i="41" s="1"/>
  <c r="BC41" i="65"/>
  <c r="BB41" i="65"/>
  <c r="BA41" i="65"/>
  <c r="AZ41" i="65"/>
  <c r="T18" i="41" s="1"/>
  <c r="AY41" i="65"/>
  <c r="AX41" i="65"/>
  <c r="AW41" i="65"/>
  <c r="BC40" i="65"/>
  <c r="AZ40" i="65"/>
  <c r="AY40" i="65"/>
  <c r="AX40" i="65"/>
  <c r="AW40" i="65"/>
  <c r="BE43" i="64"/>
  <c r="BD43" i="64"/>
  <c r="BC43" i="64"/>
  <c r="BB43" i="64"/>
  <c r="BA43" i="64"/>
  <c r="AZ43" i="64"/>
  <c r="AY43" i="64"/>
  <c r="AX43" i="64"/>
  <c r="AW43" i="64"/>
  <c r="BE42" i="64"/>
  <c r="BD42" i="64"/>
  <c r="BC42" i="64"/>
  <c r="BB42" i="64"/>
  <c r="BA42" i="64"/>
  <c r="AZ42" i="64"/>
  <c r="AY42" i="64"/>
  <c r="AX42" i="64"/>
  <c r="AW42" i="64"/>
  <c r="BE41" i="64"/>
  <c r="BD41" i="64"/>
  <c r="BC41" i="64"/>
  <c r="BB41" i="64"/>
  <c r="BA41" i="64"/>
  <c r="AZ41" i="64"/>
  <c r="T17" i="41" s="1"/>
  <c r="AY41" i="64"/>
  <c r="AX41" i="64"/>
  <c r="AW41" i="64"/>
  <c r="BC40" i="64"/>
  <c r="AZ40" i="64"/>
  <c r="AY40" i="64"/>
  <c r="AX40" i="64"/>
  <c r="AW40" i="64"/>
  <c r="BE43" i="63"/>
  <c r="BD43" i="63"/>
  <c r="BC43" i="63"/>
  <c r="BB43" i="63"/>
  <c r="BA43" i="63"/>
  <c r="AZ43" i="63"/>
  <c r="AY43" i="63"/>
  <c r="AX43" i="63"/>
  <c r="AW43" i="63"/>
  <c r="BE42" i="63"/>
  <c r="BD42" i="63"/>
  <c r="BC42" i="63"/>
  <c r="BB42" i="63"/>
  <c r="BA42" i="63"/>
  <c r="AZ42" i="63"/>
  <c r="AY42" i="63"/>
  <c r="AX42" i="63"/>
  <c r="AW42" i="63"/>
  <c r="BE41" i="63"/>
  <c r="BD41" i="63"/>
  <c r="BC41" i="63"/>
  <c r="BB41" i="63"/>
  <c r="BA41" i="63"/>
  <c r="AZ41" i="63"/>
  <c r="T16" i="41" s="1"/>
  <c r="AY41" i="63"/>
  <c r="AX41" i="63"/>
  <c r="AW41" i="63"/>
  <c r="BC40" i="63"/>
  <c r="AZ40" i="63"/>
  <c r="AY40" i="63"/>
  <c r="AX40" i="63"/>
  <c r="AW40" i="63"/>
  <c r="BE43" i="62"/>
  <c r="BD43" i="62"/>
  <c r="BC43" i="62"/>
  <c r="BB43" i="62"/>
  <c r="BA43" i="62"/>
  <c r="AZ43" i="62"/>
  <c r="AY43" i="62"/>
  <c r="AX43" i="62"/>
  <c r="AW43" i="62"/>
  <c r="BE42" i="62"/>
  <c r="BD42" i="62"/>
  <c r="BC42" i="62"/>
  <c r="BB42" i="62"/>
  <c r="BA42" i="62"/>
  <c r="AZ42" i="62"/>
  <c r="AY42" i="62"/>
  <c r="AX42" i="62"/>
  <c r="AW42" i="62"/>
  <c r="BE41" i="62"/>
  <c r="BD41" i="62"/>
  <c r="BC41" i="62"/>
  <c r="BB41" i="62"/>
  <c r="BA41" i="62"/>
  <c r="AZ41" i="62"/>
  <c r="T15" i="41" s="1"/>
  <c r="AY41" i="62"/>
  <c r="AX41" i="62"/>
  <c r="AW41" i="62"/>
  <c r="BC40" i="62"/>
  <c r="AZ40" i="62"/>
  <c r="AY40" i="62"/>
  <c r="AX40" i="62"/>
  <c r="AW40" i="62"/>
  <c r="BE43" i="61"/>
  <c r="BD43" i="61"/>
  <c r="BC43" i="61"/>
  <c r="BB43" i="61"/>
  <c r="BA43" i="61"/>
  <c r="AZ43" i="61"/>
  <c r="AY43" i="61"/>
  <c r="AX43" i="61"/>
  <c r="AW43" i="61"/>
  <c r="BE42" i="61"/>
  <c r="BD42" i="61"/>
  <c r="BC42" i="61"/>
  <c r="BB42" i="61"/>
  <c r="BA42" i="61"/>
  <c r="AZ42" i="61"/>
  <c r="AY42" i="61"/>
  <c r="AX42" i="61"/>
  <c r="AW42" i="61"/>
  <c r="BE41" i="61"/>
  <c r="BD41" i="61"/>
  <c r="BC41" i="61"/>
  <c r="BB41" i="61"/>
  <c r="BA41" i="61"/>
  <c r="AZ41" i="61"/>
  <c r="T14" i="41" s="1"/>
  <c r="AY41" i="61"/>
  <c r="AX41" i="61"/>
  <c r="AW41" i="61"/>
  <c r="BC40" i="61"/>
  <c r="AZ40" i="61"/>
  <c r="AY40" i="61"/>
  <c r="AX40" i="61"/>
  <c r="AW40" i="61"/>
  <c r="BE43" i="60"/>
  <c r="BD43" i="60"/>
  <c r="BC43" i="60"/>
  <c r="BB43" i="60"/>
  <c r="BA43" i="60"/>
  <c r="AZ43" i="60"/>
  <c r="AY43" i="60"/>
  <c r="AX43" i="60"/>
  <c r="AW43" i="60"/>
  <c r="BE42" i="60"/>
  <c r="BD42" i="60"/>
  <c r="BC42" i="60"/>
  <c r="BB42" i="60"/>
  <c r="BA42" i="60"/>
  <c r="AZ42" i="60"/>
  <c r="AY42" i="60"/>
  <c r="AX42" i="60"/>
  <c r="AW42" i="60"/>
  <c r="BE41" i="60"/>
  <c r="BD41" i="60"/>
  <c r="BC41" i="60"/>
  <c r="BB41" i="60"/>
  <c r="BA41" i="60"/>
  <c r="AZ41" i="60"/>
  <c r="T13" i="41" s="1"/>
  <c r="AY41" i="60"/>
  <c r="AX41" i="60"/>
  <c r="R13" i="41" s="1"/>
  <c r="AW41" i="60"/>
  <c r="BC40" i="60"/>
  <c r="AZ40" i="60"/>
  <c r="AY40" i="60"/>
  <c r="AX40" i="60"/>
  <c r="AW40" i="60"/>
  <c r="BE43" i="59"/>
  <c r="BD43" i="59"/>
  <c r="BC43" i="59"/>
  <c r="BB43" i="59"/>
  <c r="BA43" i="59"/>
  <c r="AZ43" i="59"/>
  <c r="AY43" i="59"/>
  <c r="AX43" i="59"/>
  <c r="AW43" i="59"/>
  <c r="BE42" i="59"/>
  <c r="BD42" i="59"/>
  <c r="BC42" i="59"/>
  <c r="BB42" i="59"/>
  <c r="BA42" i="59"/>
  <c r="AZ42" i="59"/>
  <c r="AY42" i="59"/>
  <c r="AX42" i="59"/>
  <c r="AW42" i="59"/>
  <c r="BE41" i="59"/>
  <c r="BD41" i="59"/>
  <c r="BC41" i="59"/>
  <c r="BB41" i="59"/>
  <c r="BA41" i="59"/>
  <c r="AZ41" i="59"/>
  <c r="T12" i="41" s="1"/>
  <c r="AY41" i="59"/>
  <c r="AX41" i="59"/>
  <c r="AW41" i="59"/>
  <c r="BC40" i="59"/>
  <c r="AZ40" i="59"/>
  <c r="AY40" i="59"/>
  <c r="AX40" i="59"/>
  <c r="AW40" i="59"/>
  <c r="BE43" i="58"/>
  <c r="BD43" i="58"/>
  <c r="BC43" i="58"/>
  <c r="BB43" i="58"/>
  <c r="BA43" i="58"/>
  <c r="AZ43" i="58"/>
  <c r="AY43" i="58"/>
  <c r="AX43" i="58"/>
  <c r="AW43" i="58"/>
  <c r="BE42" i="58"/>
  <c r="BD42" i="58"/>
  <c r="BC42" i="58"/>
  <c r="BB42" i="58"/>
  <c r="BA42" i="58"/>
  <c r="AZ42" i="58"/>
  <c r="AY42" i="58"/>
  <c r="AX42" i="58"/>
  <c r="AW42" i="58"/>
  <c r="BE41" i="58"/>
  <c r="BD41" i="58"/>
  <c r="BC41" i="58"/>
  <c r="BB41" i="58"/>
  <c r="BA41" i="58"/>
  <c r="AZ41" i="58"/>
  <c r="AY41" i="58"/>
  <c r="AX41" i="58"/>
  <c r="AW41" i="58"/>
  <c r="BC40" i="58"/>
  <c r="AZ40" i="58"/>
  <c r="AY40" i="58"/>
  <c r="AX40" i="58"/>
  <c r="AW40" i="58"/>
  <c r="BD43" i="52"/>
  <c r="BD42" i="52"/>
  <c r="BD41" i="52"/>
  <c r="BC43" i="52"/>
  <c r="BC42" i="52"/>
  <c r="BC41" i="52"/>
  <c r="BC40" i="52"/>
  <c r="BB43" i="52"/>
  <c r="BA43" i="52"/>
  <c r="AZ43" i="52"/>
  <c r="AY43" i="52"/>
  <c r="AX43" i="52"/>
  <c r="AW43" i="52"/>
  <c r="BB42" i="52"/>
  <c r="BA42" i="52"/>
  <c r="AZ42" i="52"/>
  <c r="AY42" i="52"/>
  <c r="AX42" i="52"/>
  <c r="AW42" i="52"/>
  <c r="BB41" i="52"/>
  <c r="BA41" i="52"/>
  <c r="AZ41" i="52"/>
  <c r="AY41" i="52"/>
  <c r="AX41" i="52"/>
  <c r="R10" i="41" s="1"/>
  <c r="AW41" i="52"/>
  <c r="AZ40" i="52"/>
  <c r="AY40" i="52"/>
  <c r="AX40" i="52"/>
  <c r="AW40" i="52"/>
  <c r="BE43" i="52"/>
  <c r="BE42" i="52"/>
  <c r="BE41" i="52"/>
  <c r="T10" i="41"/>
  <c r="T11" i="41"/>
  <c r="S10" i="41"/>
  <c r="R11" i="41"/>
  <c r="S11" i="41"/>
  <c r="R12" i="41"/>
  <c r="S12" i="41"/>
  <c r="S13" i="41"/>
  <c r="R14" i="41"/>
  <c r="S14" i="41"/>
  <c r="R15" i="41"/>
  <c r="S15" i="41"/>
  <c r="R16" i="41"/>
  <c r="S16" i="41"/>
  <c r="R17" i="41"/>
  <c r="S17" i="41"/>
  <c r="R18" i="41"/>
  <c r="S18" i="41"/>
  <c r="R19" i="41"/>
  <c r="S19" i="41"/>
  <c r="R20" i="41"/>
  <c r="S20" i="41"/>
  <c r="AI21" i="41" l="1"/>
  <c r="O21" i="41" s="1"/>
  <c r="T22" i="41"/>
  <c r="AI19" i="41"/>
  <c r="O19" i="41" s="1"/>
  <c r="AG25" i="41"/>
  <c r="AD23" i="41"/>
  <c r="AH25" i="41"/>
  <c r="AH24" i="41"/>
  <c r="AH23" i="41"/>
  <c r="AD25" i="41"/>
  <c r="AD24" i="41"/>
  <c r="AI18" i="41"/>
  <c r="AC24" i="41"/>
  <c r="AG24" i="41"/>
  <c r="AC25" i="41"/>
  <c r="AC23" i="41"/>
  <c r="AG22" i="41"/>
  <c r="AG23" i="41"/>
  <c r="AI23" i="41" l="1"/>
  <c r="AE23" i="41"/>
  <c r="AE25" i="41"/>
  <c r="AE24" i="41"/>
  <c r="AI24" i="41"/>
  <c r="AI22" i="41"/>
  <c r="O18" i="41"/>
  <c r="AI25" i="41"/>
  <c r="O24" i="41" l="1"/>
  <c r="O23" i="41"/>
  <c r="O25" i="41"/>
  <c r="H10" i="41"/>
  <c r="H11" i="41"/>
  <c r="H12" i="41"/>
  <c r="H13" i="41"/>
  <c r="H14" i="41"/>
  <c r="H15" i="41"/>
  <c r="H16" i="41"/>
  <c r="H17" i="41"/>
  <c r="AS43" i="68"/>
  <c r="AR43" i="68"/>
  <c r="AQ43" i="68"/>
  <c r="AO43" i="68"/>
  <c r="AN43" i="68"/>
  <c r="AM43" i="68"/>
  <c r="AL43" i="68"/>
  <c r="AS42" i="68"/>
  <c r="AR42" i="68"/>
  <c r="AQ42" i="68"/>
  <c r="AO42" i="68"/>
  <c r="AN42" i="68"/>
  <c r="AM42" i="68"/>
  <c r="AL42" i="68"/>
  <c r="AS41" i="68"/>
  <c r="G21" i="41" s="1"/>
  <c r="AR41" i="68"/>
  <c r="AQ41" i="68"/>
  <c r="AO41" i="68"/>
  <c r="AN41" i="68"/>
  <c r="AM41" i="68"/>
  <c r="C21" i="41" s="1"/>
  <c r="AL41" i="68"/>
  <c r="AS43" i="67"/>
  <c r="AR43" i="67"/>
  <c r="AQ43" i="67"/>
  <c r="AO43" i="67"/>
  <c r="AN43" i="67"/>
  <c r="AM43" i="67"/>
  <c r="AL43" i="67"/>
  <c r="AS42" i="67"/>
  <c r="AR42" i="67"/>
  <c r="AQ42" i="67"/>
  <c r="AO42" i="67"/>
  <c r="AN42" i="67"/>
  <c r="AM42" i="67"/>
  <c r="AL42" i="67"/>
  <c r="AS41" i="67"/>
  <c r="G20" i="41" s="1"/>
  <c r="AR41" i="67"/>
  <c r="AQ41" i="67"/>
  <c r="AO41" i="67"/>
  <c r="AN41" i="67"/>
  <c r="AM41" i="67"/>
  <c r="C20" i="41" s="1"/>
  <c r="AL41" i="67"/>
  <c r="B20" i="41" s="1"/>
  <c r="AS43" i="66"/>
  <c r="AR43" i="66"/>
  <c r="AQ43" i="66"/>
  <c r="AO43" i="66"/>
  <c r="AN43" i="66"/>
  <c r="AM43" i="66"/>
  <c r="AL43" i="66"/>
  <c r="AS42" i="66"/>
  <c r="AR42" i="66"/>
  <c r="AQ42" i="66"/>
  <c r="AO42" i="66"/>
  <c r="AN42" i="66"/>
  <c r="AM42" i="66"/>
  <c r="AL42" i="66"/>
  <c r="AS41" i="66"/>
  <c r="G19" i="41" s="1"/>
  <c r="AR41" i="66"/>
  <c r="AQ41" i="66"/>
  <c r="AO41" i="66"/>
  <c r="AN41" i="66"/>
  <c r="AM41" i="66"/>
  <c r="C19" i="41" s="1"/>
  <c r="AL41" i="66"/>
  <c r="B19" i="41" s="1"/>
  <c r="AS43" i="65"/>
  <c r="AR43" i="65"/>
  <c r="AQ43" i="65"/>
  <c r="AO43" i="65"/>
  <c r="AN43" i="65"/>
  <c r="AM43" i="65"/>
  <c r="AL43" i="65"/>
  <c r="AS42" i="65"/>
  <c r="AR42" i="65"/>
  <c r="AQ42" i="65"/>
  <c r="AO42" i="65"/>
  <c r="AN42" i="65"/>
  <c r="AM42" i="65"/>
  <c r="AL42" i="65"/>
  <c r="AS41" i="65"/>
  <c r="G18" i="41" s="1"/>
  <c r="AR41" i="65"/>
  <c r="AQ41" i="65"/>
  <c r="AO41" i="65"/>
  <c r="AN41" i="65"/>
  <c r="AM41" i="65"/>
  <c r="C18" i="41" s="1"/>
  <c r="AL41" i="65"/>
  <c r="B18" i="41" s="1"/>
  <c r="AV43" i="64"/>
  <c r="AU43" i="64"/>
  <c r="AT43" i="64"/>
  <c r="AS43" i="64"/>
  <c r="AR43" i="64"/>
  <c r="AQ43" i="64"/>
  <c r="AP43" i="64"/>
  <c r="AO43" i="64"/>
  <c r="AN43" i="64"/>
  <c r="AM43" i="64"/>
  <c r="AL43" i="64"/>
  <c r="AV42" i="64"/>
  <c r="AU42" i="64"/>
  <c r="AT42" i="64"/>
  <c r="AS42" i="64"/>
  <c r="AR42" i="64"/>
  <c r="AQ42" i="64"/>
  <c r="AP42" i="64"/>
  <c r="AO42" i="64"/>
  <c r="AN42" i="64"/>
  <c r="AM42" i="64"/>
  <c r="AL42" i="64"/>
  <c r="AV41" i="64"/>
  <c r="AU41" i="64"/>
  <c r="K17" i="41" s="1"/>
  <c r="AT41" i="64"/>
  <c r="AS41" i="64"/>
  <c r="AR41" i="64"/>
  <c r="F17" i="41" s="1"/>
  <c r="AQ41" i="64"/>
  <c r="AP41" i="64"/>
  <c r="AO41" i="64"/>
  <c r="AN41" i="64"/>
  <c r="AM41" i="64"/>
  <c r="AL41" i="64"/>
  <c r="AU40" i="64"/>
  <c r="AV43" i="63"/>
  <c r="AU43" i="63"/>
  <c r="AT43" i="63"/>
  <c r="AS43" i="63"/>
  <c r="AR43" i="63"/>
  <c r="AQ43" i="63"/>
  <c r="AP43" i="63"/>
  <c r="AO43" i="63"/>
  <c r="AN43" i="63"/>
  <c r="AM43" i="63"/>
  <c r="AL43" i="63"/>
  <c r="AV42" i="63"/>
  <c r="AU42" i="63"/>
  <c r="AT42" i="63"/>
  <c r="AS42" i="63"/>
  <c r="AR42" i="63"/>
  <c r="AQ42" i="63"/>
  <c r="AP42" i="63"/>
  <c r="AO42" i="63"/>
  <c r="AN42" i="63"/>
  <c r="AM42" i="63"/>
  <c r="AL42" i="63"/>
  <c r="AV41" i="63"/>
  <c r="AU41" i="63"/>
  <c r="K16" i="41" s="1"/>
  <c r="AT41" i="63"/>
  <c r="AS41" i="63"/>
  <c r="G16" i="41" s="1"/>
  <c r="AR41" i="63"/>
  <c r="AQ41" i="63"/>
  <c r="E16" i="41" s="1"/>
  <c r="AP41" i="63"/>
  <c r="AO41" i="63"/>
  <c r="AN41" i="63"/>
  <c r="AM41" i="63"/>
  <c r="C16" i="41" s="1"/>
  <c r="AL41" i="63"/>
  <c r="AU40" i="63"/>
  <c r="AV43" i="62"/>
  <c r="AU43" i="62"/>
  <c r="AT43" i="62"/>
  <c r="AS43" i="62"/>
  <c r="AR43" i="62"/>
  <c r="AQ43" i="62"/>
  <c r="AP43" i="62"/>
  <c r="AO43" i="62"/>
  <c r="AN43" i="62"/>
  <c r="AM43" i="62"/>
  <c r="AL43" i="62"/>
  <c r="AV42" i="62"/>
  <c r="AU42" i="62"/>
  <c r="AT42" i="62"/>
  <c r="AS42" i="62"/>
  <c r="AR42" i="62"/>
  <c r="AQ42" i="62"/>
  <c r="AP42" i="62"/>
  <c r="AO42" i="62"/>
  <c r="AN42" i="62"/>
  <c r="AM42" i="62"/>
  <c r="AL42" i="62"/>
  <c r="AV41" i="62"/>
  <c r="I15" i="41" s="1"/>
  <c r="AU41" i="62"/>
  <c r="K15" i="41" s="1"/>
  <c r="AT41" i="62"/>
  <c r="AS41" i="62"/>
  <c r="AR41" i="62"/>
  <c r="AQ41" i="62"/>
  <c r="E15" i="41" s="1"/>
  <c r="AP41" i="62"/>
  <c r="AO41" i="62"/>
  <c r="AN41" i="62"/>
  <c r="AM41" i="62"/>
  <c r="AL41" i="62"/>
  <c r="B15" i="41" s="1"/>
  <c r="AV43" i="61"/>
  <c r="AU43" i="61"/>
  <c r="AT43" i="61"/>
  <c r="AS43" i="61"/>
  <c r="AR43" i="61"/>
  <c r="AQ43" i="61"/>
  <c r="AP43" i="61"/>
  <c r="AO43" i="61"/>
  <c r="AN43" i="61"/>
  <c r="AM43" i="61"/>
  <c r="AL43" i="61"/>
  <c r="AV42" i="61"/>
  <c r="AU42" i="61"/>
  <c r="AT42" i="61"/>
  <c r="AS42" i="61"/>
  <c r="AR42" i="61"/>
  <c r="AQ42" i="61"/>
  <c r="AP42" i="61"/>
  <c r="AO42" i="61"/>
  <c r="AN42" i="61"/>
  <c r="AM42" i="61"/>
  <c r="AL42" i="61"/>
  <c r="AV41" i="61"/>
  <c r="I14" i="41" s="1"/>
  <c r="AU41" i="61"/>
  <c r="AT41" i="61"/>
  <c r="AS41" i="61"/>
  <c r="AR41" i="61"/>
  <c r="AQ41" i="61"/>
  <c r="E14" i="41" s="1"/>
  <c r="AP41" i="61"/>
  <c r="AO41" i="61"/>
  <c r="AN41" i="61"/>
  <c r="AM41" i="61"/>
  <c r="C14" i="41" s="1"/>
  <c r="AL41" i="61"/>
  <c r="AU40" i="61"/>
  <c r="AV43" i="60"/>
  <c r="AU43" i="60"/>
  <c r="AT43" i="60"/>
  <c r="AS43" i="60"/>
  <c r="AR43" i="60"/>
  <c r="AQ43" i="60"/>
  <c r="AP43" i="60"/>
  <c r="AO43" i="60"/>
  <c r="AN43" i="60"/>
  <c r="AM43" i="60"/>
  <c r="AL43" i="60"/>
  <c r="AV42" i="60"/>
  <c r="AU42" i="60"/>
  <c r="AT42" i="60"/>
  <c r="AS42" i="60"/>
  <c r="AR42" i="60"/>
  <c r="AQ42" i="60"/>
  <c r="AP42" i="60"/>
  <c r="AO42" i="60"/>
  <c r="AN42" i="60"/>
  <c r="AM42" i="60"/>
  <c r="AL42" i="60"/>
  <c r="AV41" i="60"/>
  <c r="I13" i="41" s="1"/>
  <c r="AU41" i="60"/>
  <c r="K13" i="41" s="1"/>
  <c r="AT41" i="60"/>
  <c r="AS41" i="60"/>
  <c r="AR41" i="60"/>
  <c r="AQ41" i="60"/>
  <c r="E13" i="41" s="1"/>
  <c r="AP41" i="60"/>
  <c r="AO41" i="60"/>
  <c r="AN41" i="60"/>
  <c r="AM41" i="60"/>
  <c r="C13" i="41" s="1"/>
  <c r="AL41" i="60"/>
  <c r="B13" i="41" s="1"/>
  <c r="AU40" i="60"/>
  <c r="AV43" i="59"/>
  <c r="AU43" i="59"/>
  <c r="AT43" i="59"/>
  <c r="AS43" i="59"/>
  <c r="AR43" i="59"/>
  <c r="AQ43" i="59"/>
  <c r="AP43" i="59"/>
  <c r="AO43" i="59"/>
  <c r="AN43" i="59"/>
  <c r="AM43" i="59"/>
  <c r="AL43" i="59"/>
  <c r="AV42" i="59"/>
  <c r="AU42" i="59"/>
  <c r="AT42" i="59"/>
  <c r="AS42" i="59"/>
  <c r="AR42" i="59"/>
  <c r="AQ42" i="59"/>
  <c r="AP42" i="59"/>
  <c r="AO42" i="59"/>
  <c r="AN42" i="59"/>
  <c r="AM42" i="59"/>
  <c r="AL42" i="59"/>
  <c r="AV41" i="59"/>
  <c r="AU41" i="59"/>
  <c r="AT41" i="59"/>
  <c r="J12" i="41" s="1"/>
  <c r="AS41" i="59"/>
  <c r="AR41" i="59"/>
  <c r="AQ41" i="59"/>
  <c r="E12" i="41" s="1"/>
  <c r="AP41" i="59"/>
  <c r="AO41" i="59"/>
  <c r="AN41" i="59"/>
  <c r="AM41" i="59"/>
  <c r="AL41" i="59"/>
  <c r="AU40" i="59"/>
  <c r="AV43" i="58"/>
  <c r="AU43" i="58"/>
  <c r="AT43" i="58"/>
  <c r="AS43" i="58"/>
  <c r="AR43" i="58"/>
  <c r="AQ43" i="58"/>
  <c r="AP43" i="58"/>
  <c r="AO43" i="58"/>
  <c r="AN43" i="58"/>
  <c r="AM43" i="58"/>
  <c r="AL43" i="58"/>
  <c r="AV42" i="58"/>
  <c r="AU42" i="58"/>
  <c r="AT42" i="58"/>
  <c r="AS42" i="58"/>
  <c r="AR42" i="58"/>
  <c r="AQ42" i="58"/>
  <c r="AP42" i="58"/>
  <c r="AO42" i="58"/>
  <c r="AN42" i="58"/>
  <c r="AM42" i="58"/>
  <c r="AL42" i="58"/>
  <c r="AV41" i="58"/>
  <c r="I11" i="41" s="1"/>
  <c r="AU41" i="58"/>
  <c r="K11" i="41" s="1"/>
  <c r="AT41" i="58"/>
  <c r="AS41" i="58"/>
  <c r="AR41" i="58"/>
  <c r="AQ41" i="58"/>
  <c r="E11" i="41" s="1"/>
  <c r="AP41" i="58"/>
  <c r="AO41" i="58"/>
  <c r="AN41" i="58"/>
  <c r="AM41" i="58"/>
  <c r="C11" i="41" s="1"/>
  <c r="AL41" i="58"/>
  <c r="AU40" i="58"/>
  <c r="AU40" i="52"/>
  <c r="AU41" i="52"/>
  <c r="AV43" i="52"/>
  <c r="AU43" i="52"/>
  <c r="AT43" i="52"/>
  <c r="AS43" i="52"/>
  <c r="AR43" i="52"/>
  <c r="AQ43" i="52"/>
  <c r="AP43" i="52"/>
  <c r="AV42" i="52"/>
  <c r="AU42" i="52"/>
  <c r="AT42" i="52"/>
  <c r="AS42" i="52"/>
  <c r="AR42" i="52"/>
  <c r="AQ42" i="52"/>
  <c r="AP42" i="52"/>
  <c r="AV41" i="52"/>
  <c r="K10" i="41"/>
  <c r="AT41" i="52"/>
  <c r="AS41" i="52"/>
  <c r="G10" i="41" s="1"/>
  <c r="AR41" i="52"/>
  <c r="AQ41" i="52"/>
  <c r="AP41" i="52"/>
  <c r="Q10" i="41"/>
  <c r="J10" i="41"/>
  <c r="E10" i="41"/>
  <c r="AO41" i="52"/>
  <c r="AO42" i="52"/>
  <c r="AO43" i="52"/>
  <c r="AM41" i="52"/>
  <c r="C10" i="41" s="1"/>
  <c r="AN41" i="52"/>
  <c r="AM42" i="52"/>
  <c r="AN42" i="52"/>
  <c r="AM43" i="52"/>
  <c r="AN43" i="52"/>
  <c r="AL43" i="52"/>
  <c r="AL42" i="52"/>
  <c r="AL41" i="52"/>
  <c r="B10" i="41" s="1"/>
  <c r="F10" i="41"/>
  <c r="I10" i="41"/>
  <c r="U10" i="41"/>
  <c r="V10" i="41"/>
  <c r="F11" i="41"/>
  <c r="G11" i="41"/>
  <c r="J11" i="41"/>
  <c r="Q11" i="41"/>
  <c r="U11" i="41"/>
  <c r="V11" i="41"/>
  <c r="C12" i="41"/>
  <c r="F12" i="41"/>
  <c r="G12" i="41"/>
  <c r="K12" i="41"/>
  <c r="I12" i="41"/>
  <c r="Q12" i="41"/>
  <c r="U12" i="41"/>
  <c r="V12" i="41"/>
  <c r="F13" i="41"/>
  <c r="G13" i="41"/>
  <c r="J13" i="41"/>
  <c r="Q13" i="41"/>
  <c r="U13" i="41"/>
  <c r="V13" i="41"/>
  <c r="F14" i="41"/>
  <c r="G14" i="41"/>
  <c r="J14" i="41"/>
  <c r="K14" i="41"/>
  <c r="Q14" i="41"/>
  <c r="U14" i="41"/>
  <c r="V14" i="41"/>
  <c r="C15" i="41"/>
  <c r="F15" i="41"/>
  <c r="G15" i="41"/>
  <c r="J15" i="41"/>
  <c r="Q15" i="41"/>
  <c r="U15" i="41"/>
  <c r="V15" i="41"/>
  <c r="F16" i="41"/>
  <c r="J16" i="41"/>
  <c r="I16" i="41"/>
  <c r="Q16" i="41"/>
  <c r="U16" i="41"/>
  <c r="V16" i="41"/>
  <c r="C17" i="41"/>
  <c r="E17" i="41"/>
  <c r="G17" i="41"/>
  <c r="J17" i="41"/>
  <c r="I17" i="41"/>
  <c r="Q17" i="41"/>
  <c r="U17" i="41"/>
  <c r="V17" i="41"/>
  <c r="Q18" i="41"/>
  <c r="U18" i="41"/>
  <c r="V18" i="41"/>
  <c r="Q19" i="41"/>
  <c r="U19" i="41"/>
  <c r="V19" i="41"/>
  <c r="Q20" i="41"/>
  <c r="U20" i="41"/>
  <c r="V20" i="41"/>
  <c r="Q21" i="41"/>
  <c r="Q22" i="41" s="1"/>
  <c r="U21" i="41"/>
  <c r="V21" i="41"/>
  <c r="B21" i="41"/>
  <c r="B17" i="41"/>
  <c r="B16" i="41"/>
  <c r="B14" i="41"/>
  <c r="B12" i="41"/>
  <c r="B11" i="41"/>
  <c r="F21" i="41" l="1"/>
  <c r="AN21" i="41"/>
  <c r="E21" i="41"/>
  <c r="F20" i="41"/>
  <c r="AN20" i="41"/>
  <c r="E20" i="41"/>
  <c r="U22" i="41"/>
  <c r="F19" i="41"/>
  <c r="AN19" i="41"/>
  <c r="E19" i="41"/>
  <c r="G23" i="41"/>
  <c r="G24" i="41"/>
  <c r="G25" i="41"/>
  <c r="R24" i="41"/>
  <c r="R25" i="41"/>
  <c r="V22" i="41"/>
  <c r="R23" i="41"/>
  <c r="F18" i="41"/>
  <c r="AN18" i="41"/>
  <c r="E18" i="41"/>
  <c r="AU40" i="62"/>
  <c r="AN23" i="41" l="1"/>
  <c r="AN24" i="41"/>
  <c r="AN25" i="41"/>
  <c r="F23" i="41"/>
  <c r="F24" i="41"/>
  <c r="F25" i="41"/>
  <c r="E23" i="41"/>
  <c r="E25" i="41"/>
  <c r="E24" i="41"/>
  <c r="BR39" i="61"/>
  <c r="BR38" i="61"/>
  <c r="BR37" i="61"/>
  <c r="BR36" i="61"/>
  <c r="BV36" i="61" s="1"/>
  <c r="BR35" i="61"/>
  <c r="BR34" i="61"/>
  <c r="BR33" i="61"/>
  <c r="BR32" i="61"/>
  <c r="BR31" i="61"/>
  <c r="BR30" i="61"/>
  <c r="BR29" i="61"/>
  <c r="BR28" i="61"/>
  <c r="BV28" i="61" s="1"/>
  <c r="BR27" i="61"/>
  <c r="BR26" i="61"/>
  <c r="BR25" i="61"/>
  <c r="BR24" i="61"/>
  <c r="BV24" i="61" s="1"/>
  <c r="BR23" i="61"/>
  <c r="AU23" i="61" s="1"/>
  <c r="BR22" i="61"/>
  <c r="BV22" i="61" s="1"/>
  <c r="BR21" i="61"/>
  <c r="BR20" i="61"/>
  <c r="BR19" i="61"/>
  <c r="BR18" i="61"/>
  <c r="BV18" i="61" s="1"/>
  <c r="BR17" i="61"/>
  <c r="BR16" i="61"/>
  <c r="BV16" i="61" s="1"/>
  <c r="BU16" i="61" s="1"/>
  <c r="BR15" i="61"/>
  <c r="BR14" i="61"/>
  <c r="BV14" i="61" s="1"/>
  <c r="BR13" i="61"/>
  <c r="BR12" i="61"/>
  <c r="BR11" i="61"/>
  <c r="BR10" i="61"/>
  <c r="BR9" i="61"/>
  <c r="AP9" i="61"/>
  <c r="AP10" i="61"/>
  <c r="AP11" i="61"/>
  <c r="AP12" i="61"/>
  <c r="AP13" i="61"/>
  <c r="AP14" i="61"/>
  <c r="AP15" i="61"/>
  <c r="AP16" i="61"/>
  <c r="AP17" i="61"/>
  <c r="AP18" i="61"/>
  <c r="AP19" i="61"/>
  <c r="AP20" i="61"/>
  <c r="AP21" i="61"/>
  <c r="AP22" i="61"/>
  <c r="AP23" i="61"/>
  <c r="AP24" i="61"/>
  <c r="AP25" i="61"/>
  <c r="AP26" i="61"/>
  <c r="AP27" i="61"/>
  <c r="AP28" i="61"/>
  <c r="AP29" i="61"/>
  <c r="AP30" i="61"/>
  <c r="AP31" i="61"/>
  <c r="AP32" i="61"/>
  <c r="AP33" i="61"/>
  <c r="AP34" i="61"/>
  <c r="AP35" i="61"/>
  <c r="AP36" i="61"/>
  <c r="AP37" i="61"/>
  <c r="AP38" i="61"/>
  <c r="BR38" i="60"/>
  <c r="BR37" i="60"/>
  <c r="BR36" i="60"/>
  <c r="BR35" i="60"/>
  <c r="BR34" i="60"/>
  <c r="BV34" i="60" s="1"/>
  <c r="BR33" i="60"/>
  <c r="BV33" i="60" s="1"/>
  <c r="BR32" i="60"/>
  <c r="BR31" i="60"/>
  <c r="BR30" i="60"/>
  <c r="BR29" i="60"/>
  <c r="BR28" i="60"/>
  <c r="BR27" i="60"/>
  <c r="BV27" i="60" s="1"/>
  <c r="BR26" i="60"/>
  <c r="BR25" i="60"/>
  <c r="BR24" i="60"/>
  <c r="BR23" i="60"/>
  <c r="BR22" i="60"/>
  <c r="BV22" i="60" s="1"/>
  <c r="BR21" i="60"/>
  <c r="BR20" i="60"/>
  <c r="BR19" i="60"/>
  <c r="BR18" i="60"/>
  <c r="BR17" i="60"/>
  <c r="BR16" i="60"/>
  <c r="BV16" i="60" s="1"/>
  <c r="BR15" i="60"/>
  <c r="BV15" i="60" s="1"/>
  <c r="BR14" i="60"/>
  <c r="BR13" i="60"/>
  <c r="BR12" i="60"/>
  <c r="BR11" i="60"/>
  <c r="BR10" i="60"/>
  <c r="BR9" i="60"/>
  <c r="BV9" i="60" s="1"/>
  <c r="BY39" i="68"/>
  <c r="BY38" i="68"/>
  <c r="BY37" i="68"/>
  <c r="BY36" i="68"/>
  <c r="BY35" i="68"/>
  <c r="BY34" i="68"/>
  <c r="BY33" i="68"/>
  <c r="BY32" i="68"/>
  <c r="BY31" i="68"/>
  <c r="BY30" i="68"/>
  <c r="BY29" i="68"/>
  <c r="BY25" i="68"/>
  <c r="BY24" i="68"/>
  <c r="BY23" i="68"/>
  <c r="BY22" i="68"/>
  <c r="BY21" i="68"/>
  <c r="BY20" i="68"/>
  <c r="BY19" i="68"/>
  <c r="BY18" i="68"/>
  <c r="BY17" i="68"/>
  <c r="BY16" i="68"/>
  <c r="BY15" i="68"/>
  <c r="BY14" i="68"/>
  <c r="BY13" i="68"/>
  <c r="BY12" i="68"/>
  <c r="BY11" i="68"/>
  <c r="BY10" i="68"/>
  <c r="BY9" i="68"/>
  <c r="BY39" i="67"/>
  <c r="BY38" i="67"/>
  <c r="BY37" i="67"/>
  <c r="BY36" i="67"/>
  <c r="BY35" i="67"/>
  <c r="BY34" i="67"/>
  <c r="BY33" i="67"/>
  <c r="BY32" i="67"/>
  <c r="BY31" i="67"/>
  <c r="BY30" i="67"/>
  <c r="BY29" i="67"/>
  <c r="BY28" i="67"/>
  <c r="BY27" i="67"/>
  <c r="BY26" i="67"/>
  <c r="BY25" i="67"/>
  <c r="BY24" i="67"/>
  <c r="BY23" i="67"/>
  <c r="BY22" i="67"/>
  <c r="BY21" i="67"/>
  <c r="BY20" i="67"/>
  <c r="BY19" i="67"/>
  <c r="BY18" i="67"/>
  <c r="BY17" i="67"/>
  <c r="BY16" i="67"/>
  <c r="BY15" i="67"/>
  <c r="BY14" i="67"/>
  <c r="BY13" i="67"/>
  <c r="BY12" i="67"/>
  <c r="BY11" i="67"/>
  <c r="BY10" i="67"/>
  <c r="BY9" i="67"/>
  <c r="BY39" i="66"/>
  <c r="BY38" i="66"/>
  <c r="BY37" i="66"/>
  <c r="BY36" i="66"/>
  <c r="BY35" i="66"/>
  <c r="BY34" i="66"/>
  <c r="BY33" i="66"/>
  <c r="BY32" i="66"/>
  <c r="BY31" i="66"/>
  <c r="BY30" i="66"/>
  <c r="BY29" i="66"/>
  <c r="BY28" i="66"/>
  <c r="BY27" i="66"/>
  <c r="BY26" i="66"/>
  <c r="BY25" i="66"/>
  <c r="BY24" i="66"/>
  <c r="BY23" i="66"/>
  <c r="BY22" i="66"/>
  <c r="BY21" i="66"/>
  <c r="BY20" i="66"/>
  <c r="BY19" i="66"/>
  <c r="BY18" i="66"/>
  <c r="BY17" i="66"/>
  <c r="BY16" i="66"/>
  <c r="BY15" i="66"/>
  <c r="BY14" i="66"/>
  <c r="BY13" i="66"/>
  <c r="BY12" i="66"/>
  <c r="BY11" i="66"/>
  <c r="BY10" i="66"/>
  <c r="BY9" i="66"/>
  <c r="BY39" i="65"/>
  <c r="BY38" i="65"/>
  <c r="BY37" i="65"/>
  <c r="BY36" i="65"/>
  <c r="BY35" i="65"/>
  <c r="BY34" i="65"/>
  <c r="BY33" i="65"/>
  <c r="BY32" i="65"/>
  <c r="BY31" i="65"/>
  <c r="BY30" i="65"/>
  <c r="BY29" i="65"/>
  <c r="BY28" i="65"/>
  <c r="BY27" i="65"/>
  <c r="BY26" i="65"/>
  <c r="BY25" i="65"/>
  <c r="BY24" i="65"/>
  <c r="BY23" i="65"/>
  <c r="BY22" i="65"/>
  <c r="BY21" i="65"/>
  <c r="BY20" i="65"/>
  <c r="BY19" i="65"/>
  <c r="BY18" i="65"/>
  <c r="BY17" i="65"/>
  <c r="BY16" i="65"/>
  <c r="BY15" i="65"/>
  <c r="BY14" i="65"/>
  <c r="BY13" i="65"/>
  <c r="BY12" i="65"/>
  <c r="BY11" i="65"/>
  <c r="BY10" i="65"/>
  <c r="BY9" i="65"/>
  <c r="BY39" i="64"/>
  <c r="BY38" i="64"/>
  <c r="BY37" i="64"/>
  <c r="BY36" i="64"/>
  <c r="BY35" i="64"/>
  <c r="BY34" i="64"/>
  <c r="BY33" i="64"/>
  <c r="BY32" i="64"/>
  <c r="BY31" i="64"/>
  <c r="BY30" i="64"/>
  <c r="BY29" i="64"/>
  <c r="BY28" i="64"/>
  <c r="BY27" i="64"/>
  <c r="BY26" i="64"/>
  <c r="BY25" i="64"/>
  <c r="BY24" i="64"/>
  <c r="BY23" i="64"/>
  <c r="BY22" i="64"/>
  <c r="BY21" i="64"/>
  <c r="BY20" i="64"/>
  <c r="BY19" i="64"/>
  <c r="BY18" i="64"/>
  <c r="BY17" i="64"/>
  <c r="BY16" i="64"/>
  <c r="BY15" i="64"/>
  <c r="BY14" i="64"/>
  <c r="BY13" i="64"/>
  <c r="BY12" i="64"/>
  <c r="BY11" i="64"/>
  <c r="BY10" i="64"/>
  <c r="BY9" i="64"/>
  <c r="BY39" i="63"/>
  <c r="BY38" i="63"/>
  <c r="BY37" i="63"/>
  <c r="BY36" i="63"/>
  <c r="BY35" i="63"/>
  <c r="BY34" i="63"/>
  <c r="BY33" i="63"/>
  <c r="BY32" i="63"/>
  <c r="BY31" i="63"/>
  <c r="BY30" i="63"/>
  <c r="BY29" i="63"/>
  <c r="BY28" i="63"/>
  <c r="BY27" i="63"/>
  <c r="BY26" i="63"/>
  <c r="BY25" i="63"/>
  <c r="BY24" i="63"/>
  <c r="BY23" i="63"/>
  <c r="BY22" i="63"/>
  <c r="BY21" i="63"/>
  <c r="BY20" i="63"/>
  <c r="BY19" i="63"/>
  <c r="BY18" i="63"/>
  <c r="BY17" i="63"/>
  <c r="BY16" i="63"/>
  <c r="BY15" i="63"/>
  <c r="BY14" i="63"/>
  <c r="BY13" i="63"/>
  <c r="BY12" i="63"/>
  <c r="BY11" i="63"/>
  <c r="BY10" i="63"/>
  <c r="BY9" i="63"/>
  <c r="BY39" i="62"/>
  <c r="BY38" i="62"/>
  <c r="BY37" i="62"/>
  <c r="BY36" i="62"/>
  <c r="BY35" i="62"/>
  <c r="BY34" i="62"/>
  <c r="BY33" i="62"/>
  <c r="BY32" i="62"/>
  <c r="BY31" i="62"/>
  <c r="BY30" i="62"/>
  <c r="BY29" i="62"/>
  <c r="BY28" i="62"/>
  <c r="BY27" i="62"/>
  <c r="BY26" i="62"/>
  <c r="BY25" i="62"/>
  <c r="BY24" i="62"/>
  <c r="BY23" i="62"/>
  <c r="BY22" i="62"/>
  <c r="BY21" i="62"/>
  <c r="BY20" i="62"/>
  <c r="BY19" i="62"/>
  <c r="BY18" i="62"/>
  <c r="BY17" i="62"/>
  <c r="BY16" i="62"/>
  <c r="BY15" i="62"/>
  <c r="BY14" i="62"/>
  <c r="BY13" i="62"/>
  <c r="BY12" i="62"/>
  <c r="BY11" i="62"/>
  <c r="BY10" i="62"/>
  <c r="BY9" i="62"/>
  <c r="BY39" i="61"/>
  <c r="BY38" i="61"/>
  <c r="BY37" i="61"/>
  <c r="BY36" i="61"/>
  <c r="BY35" i="61"/>
  <c r="BY34" i="61"/>
  <c r="BY33" i="61"/>
  <c r="BY32" i="61"/>
  <c r="BY31" i="61"/>
  <c r="BY30" i="61"/>
  <c r="BY29" i="61"/>
  <c r="BY28" i="61"/>
  <c r="BY27" i="61"/>
  <c r="BY26" i="61"/>
  <c r="BY25" i="61"/>
  <c r="BY24" i="61"/>
  <c r="BY23" i="61"/>
  <c r="BY22" i="61"/>
  <c r="BY21" i="61"/>
  <c r="BY20" i="61"/>
  <c r="BY19" i="61"/>
  <c r="BY18" i="61"/>
  <c r="BY17" i="61"/>
  <c r="BY16" i="61"/>
  <c r="BY15" i="61"/>
  <c r="BY14" i="61"/>
  <c r="BY13" i="61"/>
  <c r="BY12" i="61"/>
  <c r="BY11" i="61"/>
  <c r="BY10" i="61"/>
  <c r="BY9" i="61"/>
  <c r="BY39" i="60"/>
  <c r="BY38" i="60"/>
  <c r="BY37" i="60"/>
  <c r="BY36" i="60"/>
  <c r="BY35" i="60"/>
  <c r="BY34" i="60"/>
  <c r="BY33" i="60"/>
  <c r="BY32" i="60"/>
  <c r="BY31" i="60"/>
  <c r="BY30" i="60"/>
  <c r="BY29" i="60"/>
  <c r="BY28" i="60"/>
  <c r="BY27" i="60"/>
  <c r="BY26" i="60"/>
  <c r="BY25" i="60"/>
  <c r="BY24" i="60"/>
  <c r="BY23" i="60"/>
  <c r="BY22" i="60"/>
  <c r="BY21" i="60"/>
  <c r="BY20" i="60"/>
  <c r="BY19" i="60"/>
  <c r="BY18" i="60"/>
  <c r="BY17" i="60"/>
  <c r="BY16" i="60"/>
  <c r="BY15" i="60"/>
  <c r="BY14" i="60"/>
  <c r="BY13" i="60"/>
  <c r="BY12" i="60"/>
  <c r="BY11" i="60"/>
  <c r="BY10" i="60"/>
  <c r="BY9" i="60"/>
  <c r="BY39" i="58"/>
  <c r="BY38" i="58"/>
  <c r="BY37" i="58"/>
  <c r="BY36" i="58"/>
  <c r="BY35" i="58"/>
  <c r="BY34" i="58"/>
  <c r="BY33" i="58"/>
  <c r="BY32" i="58"/>
  <c r="BY31" i="58"/>
  <c r="BY30" i="58"/>
  <c r="BY29" i="58"/>
  <c r="BY28" i="58"/>
  <c r="BY27" i="58"/>
  <c r="BY26" i="58"/>
  <c r="BY25" i="58"/>
  <c r="BY24" i="58"/>
  <c r="BY23" i="58"/>
  <c r="BY22" i="58"/>
  <c r="BY21" i="58"/>
  <c r="BY20" i="58"/>
  <c r="BY19" i="58"/>
  <c r="BY18" i="58"/>
  <c r="BY17" i="58"/>
  <c r="BY16" i="58"/>
  <c r="BY15" i="58"/>
  <c r="BY14" i="58"/>
  <c r="BY13" i="58"/>
  <c r="BY12" i="58"/>
  <c r="BY11" i="58"/>
  <c r="BY10" i="58"/>
  <c r="BY9" i="58"/>
  <c r="BY39" i="52"/>
  <c r="BY38" i="52"/>
  <c r="BY37" i="52"/>
  <c r="BY36" i="52"/>
  <c r="BY35" i="52"/>
  <c r="BY34" i="52"/>
  <c r="BY33" i="52"/>
  <c r="BY32" i="52"/>
  <c r="BY31" i="52"/>
  <c r="BY30" i="52"/>
  <c r="BY29" i="52"/>
  <c r="BY28" i="52"/>
  <c r="BY27" i="52"/>
  <c r="BY26" i="52"/>
  <c r="BY25" i="52"/>
  <c r="BY24" i="52"/>
  <c r="BY23" i="52"/>
  <c r="BY22" i="52"/>
  <c r="BY21" i="52"/>
  <c r="BY20" i="52"/>
  <c r="BY19" i="52"/>
  <c r="BY18" i="52"/>
  <c r="BY17" i="52"/>
  <c r="BY16" i="52"/>
  <c r="BY15" i="52"/>
  <c r="BY14" i="52"/>
  <c r="BY13" i="52"/>
  <c r="BY12" i="52"/>
  <c r="BY11" i="52"/>
  <c r="BY10" i="52"/>
  <c r="BY9" i="52"/>
  <c r="BY10" i="59"/>
  <c r="BY11" i="59"/>
  <c r="BY12" i="59"/>
  <c r="BY13" i="59"/>
  <c r="BY14" i="59"/>
  <c r="BY15" i="59"/>
  <c r="BY16" i="59"/>
  <c r="BY17" i="59"/>
  <c r="BY18" i="59"/>
  <c r="BY19" i="59"/>
  <c r="BY20" i="59"/>
  <c r="BY21" i="59"/>
  <c r="BY22" i="59"/>
  <c r="BY23" i="59"/>
  <c r="BY24" i="59"/>
  <c r="BY25" i="59"/>
  <c r="BY26" i="59"/>
  <c r="BY27" i="59"/>
  <c r="BY28" i="59"/>
  <c r="BY29" i="59"/>
  <c r="BY30" i="59"/>
  <c r="BY31" i="59"/>
  <c r="BY32" i="59"/>
  <c r="BY33" i="59"/>
  <c r="BY34" i="59"/>
  <c r="BY35" i="59"/>
  <c r="BY36" i="59"/>
  <c r="BY37" i="59"/>
  <c r="BY38" i="59"/>
  <c r="BY39" i="59"/>
  <c r="BY9" i="59"/>
  <c r="BR39" i="59"/>
  <c r="BR38" i="59"/>
  <c r="BR37" i="59"/>
  <c r="BR36" i="59"/>
  <c r="BR35" i="59"/>
  <c r="BV35" i="59" s="1"/>
  <c r="BU35" i="59" s="1"/>
  <c r="BR34" i="59"/>
  <c r="BV34" i="59" s="1"/>
  <c r="BR33" i="59"/>
  <c r="BR32" i="59"/>
  <c r="BR31" i="59"/>
  <c r="BR30" i="59"/>
  <c r="BR29" i="59"/>
  <c r="BR28" i="59"/>
  <c r="BV28" i="59" s="1"/>
  <c r="BR27" i="59"/>
  <c r="BR26" i="59"/>
  <c r="BR25" i="59"/>
  <c r="BR24" i="59"/>
  <c r="BR23" i="59"/>
  <c r="BV23" i="59" s="1"/>
  <c r="BR22" i="59"/>
  <c r="BV22" i="59" s="1"/>
  <c r="BU22" i="59" s="1"/>
  <c r="BR21" i="59"/>
  <c r="BR20" i="59"/>
  <c r="BR19" i="59"/>
  <c r="BR18" i="59"/>
  <c r="BR17" i="59"/>
  <c r="BR16" i="59"/>
  <c r="BV16" i="59" s="1"/>
  <c r="BR15" i="59"/>
  <c r="BR14" i="59"/>
  <c r="BR13" i="59"/>
  <c r="BR12" i="59"/>
  <c r="BR11" i="59"/>
  <c r="BV11" i="59" s="1"/>
  <c r="BR10" i="59"/>
  <c r="BR9" i="59"/>
  <c r="AV39" i="68"/>
  <c r="AU39" i="68" s="1"/>
  <c r="AT39" i="68"/>
  <c r="AP39" i="68"/>
  <c r="AV38" i="68"/>
  <c r="AU38" i="68" s="1"/>
  <c r="AT38" i="68"/>
  <c r="AP38" i="68"/>
  <c r="AV37" i="68"/>
  <c r="AU37" i="68" s="1"/>
  <c r="AT37" i="68"/>
  <c r="AP37" i="68"/>
  <c r="AV36" i="68"/>
  <c r="AU36" i="68" s="1"/>
  <c r="AP36" i="68"/>
  <c r="AV35" i="68"/>
  <c r="AU35" i="68" s="1"/>
  <c r="AT35" i="68"/>
  <c r="AP35" i="68"/>
  <c r="AV34" i="68"/>
  <c r="AU34" i="68"/>
  <c r="AP34" i="68"/>
  <c r="AV33" i="68"/>
  <c r="AU33" i="68" s="1"/>
  <c r="AT33" i="68"/>
  <c r="AP33" i="68"/>
  <c r="AV32" i="68"/>
  <c r="AU32" i="68"/>
  <c r="AP32" i="68"/>
  <c r="AV31" i="68"/>
  <c r="AU31" i="68"/>
  <c r="AP31" i="68"/>
  <c r="AT26" i="68"/>
  <c r="AV25" i="68"/>
  <c r="AU25" i="68" s="1"/>
  <c r="AP25" i="68"/>
  <c r="AV24" i="68"/>
  <c r="AU24" i="68" s="1"/>
  <c r="AT24" i="68"/>
  <c r="AP24" i="68"/>
  <c r="AV23" i="68"/>
  <c r="AU23" i="68"/>
  <c r="AT23" i="68"/>
  <c r="AP23" i="68"/>
  <c r="AV22" i="68"/>
  <c r="AU22" i="68" s="1"/>
  <c r="AP22" i="68"/>
  <c r="AV21" i="68"/>
  <c r="AU21" i="68" s="1"/>
  <c r="AT21" i="68"/>
  <c r="AP21" i="68"/>
  <c r="AV20" i="68"/>
  <c r="AU20" i="68"/>
  <c r="AP20" i="68"/>
  <c r="AV19" i="68"/>
  <c r="AU19" i="68" s="1"/>
  <c r="AT19" i="68"/>
  <c r="AP19" i="68"/>
  <c r="AV18" i="68"/>
  <c r="AU18" i="68" s="1"/>
  <c r="AP18" i="68"/>
  <c r="AV17" i="68"/>
  <c r="AU17" i="68" s="1"/>
  <c r="AT17" i="68"/>
  <c r="AP17" i="68"/>
  <c r="AV16" i="68"/>
  <c r="AU16" i="68" s="1"/>
  <c r="AP16" i="68"/>
  <c r="AV15" i="68"/>
  <c r="AU15" i="68" s="1"/>
  <c r="AT15" i="68"/>
  <c r="AP15" i="68"/>
  <c r="AV14" i="68"/>
  <c r="AU14" i="68" s="1"/>
  <c r="AP14" i="68"/>
  <c r="AV13" i="68"/>
  <c r="AU13" i="68"/>
  <c r="AP13" i="68"/>
  <c r="AV12" i="68"/>
  <c r="AU12" i="68" s="1"/>
  <c r="AP12" i="68"/>
  <c r="AV11" i="68"/>
  <c r="AU11" i="68" s="1"/>
  <c r="AT11" i="68"/>
  <c r="AP11" i="68"/>
  <c r="AV10" i="68"/>
  <c r="AU10" i="68" s="1"/>
  <c r="AT10" i="68"/>
  <c r="AP10" i="68"/>
  <c r="AV9" i="68"/>
  <c r="AU9" i="68" s="1"/>
  <c r="AT9" i="68"/>
  <c r="AP9" i="68"/>
  <c r="AV39" i="67"/>
  <c r="AU39" i="67" s="1"/>
  <c r="AT39" i="67"/>
  <c r="AP39" i="67"/>
  <c r="AV38" i="67"/>
  <c r="AU38" i="67" s="1"/>
  <c r="AP38" i="67"/>
  <c r="AV37" i="67"/>
  <c r="AU37" i="67"/>
  <c r="AT37" i="67"/>
  <c r="AP37" i="67"/>
  <c r="AV36" i="67"/>
  <c r="AU36" i="67" s="1"/>
  <c r="AP36" i="67"/>
  <c r="AV35" i="67"/>
  <c r="AU35" i="67" s="1"/>
  <c r="AT35" i="67"/>
  <c r="AP35" i="67"/>
  <c r="AV34" i="67"/>
  <c r="AU34" i="67"/>
  <c r="AP34" i="67"/>
  <c r="AV33" i="67"/>
  <c r="AU33" i="67" s="1"/>
  <c r="AP33" i="67"/>
  <c r="AV32" i="67"/>
  <c r="AU32" i="67" s="1"/>
  <c r="AP32" i="67"/>
  <c r="AV31" i="67"/>
  <c r="AU31" i="67" s="1"/>
  <c r="AP31" i="67"/>
  <c r="AV30" i="67"/>
  <c r="AU30" i="67" s="1"/>
  <c r="AP30" i="67"/>
  <c r="AV29" i="67"/>
  <c r="AU29" i="67" s="1"/>
  <c r="AP29" i="67"/>
  <c r="AV28" i="67"/>
  <c r="AU28" i="67" s="1"/>
  <c r="AP28" i="67"/>
  <c r="AV27" i="67"/>
  <c r="AU27" i="67" s="1"/>
  <c r="AP27" i="67"/>
  <c r="AV26" i="67"/>
  <c r="AU26" i="67" s="1"/>
  <c r="AP26" i="67"/>
  <c r="AV25" i="67"/>
  <c r="AU25" i="67"/>
  <c r="AT25" i="67"/>
  <c r="AP25" i="67"/>
  <c r="AV24" i="67"/>
  <c r="AU24" i="67" s="1"/>
  <c r="AP24" i="67"/>
  <c r="AV23" i="67"/>
  <c r="AU23" i="67" s="1"/>
  <c r="AT23" i="67"/>
  <c r="AP23" i="67"/>
  <c r="AV22" i="67"/>
  <c r="AU22" i="67"/>
  <c r="AP22" i="67"/>
  <c r="AV21" i="67"/>
  <c r="AU21" i="67" s="1"/>
  <c r="AP21" i="67"/>
  <c r="AV20" i="67"/>
  <c r="AU20" i="67" s="1"/>
  <c r="AP20" i="67"/>
  <c r="AV19" i="67"/>
  <c r="AU19" i="67"/>
  <c r="AP19" i="67"/>
  <c r="AV18" i="67"/>
  <c r="AU18" i="67" s="1"/>
  <c r="AP18" i="67"/>
  <c r="AV17" i="67"/>
  <c r="AU17" i="67" s="1"/>
  <c r="AP17" i="67"/>
  <c r="AV16" i="67"/>
  <c r="AU16" i="67"/>
  <c r="AP16" i="67"/>
  <c r="AV15" i="67"/>
  <c r="AU15" i="67" s="1"/>
  <c r="AP15" i="67"/>
  <c r="AV14" i="67"/>
  <c r="AP14" i="67"/>
  <c r="AV13" i="67"/>
  <c r="AU13" i="67"/>
  <c r="AP13" i="67"/>
  <c r="AV12" i="67"/>
  <c r="AU12" i="67" s="1"/>
  <c r="AP12" i="67"/>
  <c r="AV11" i="67"/>
  <c r="AU11" i="67" s="1"/>
  <c r="AP11" i="67"/>
  <c r="AV10" i="67"/>
  <c r="AU10" i="67" s="1"/>
  <c r="AP10" i="67"/>
  <c r="AV9" i="67"/>
  <c r="AU9" i="67" s="1"/>
  <c r="AT9" i="67"/>
  <c r="AP9" i="67"/>
  <c r="AV39" i="66"/>
  <c r="AU39" i="66" s="1"/>
  <c r="AT39" i="66"/>
  <c r="AP39" i="66"/>
  <c r="AV38" i="66"/>
  <c r="AU38" i="66" s="1"/>
  <c r="AP38" i="66"/>
  <c r="AV37" i="66"/>
  <c r="AU37" i="66"/>
  <c r="AT37" i="66"/>
  <c r="AP37" i="66"/>
  <c r="AV36" i="66"/>
  <c r="AU36" i="66"/>
  <c r="AT36" i="66"/>
  <c r="AP36" i="66"/>
  <c r="AV35" i="66"/>
  <c r="AU35" i="66" s="1"/>
  <c r="AT35" i="66"/>
  <c r="AP35" i="66"/>
  <c r="AV34" i="66"/>
  <c r="AU34" i="66" s="1"/>
  <c r="AP34" i="66"/>
  <c r="AV33" i="66"/>
  <c r="AU33" i="66"/>
  <c r="AP33" i="66"/>
  <c r="AV32" i="66"/>
  <c r="AU32" i="66" s="1"/>
  <c r="AP32" i="66"/>
  <c r="AV31" i="66"/>
  <c r="AU31" i="66" s="1"/>
  <c r="AP31" i="66"/>
  <c r="AV30" i="66"/>
  <c r="AU30" i="66"/>
  <c r="AP30" i="66"/>
  <c r="AV29" i="66"/>
  <c r="AU29" i="66" s="1"/>
  <c r="AP29" i="66"/>
  <c r="AV28" i="66"/>
  <c r="AU28" i="66"/>
  <c r="AT28" i="66"/>
  <c r="AP28" i="66"/>
  <c r="AV27" i="66"/>
  <c r="AU27" i="66" s="1"/>
  <c r="AP27" i="66"/>
  <c r="AV26" i="66"/>
  <c r="AU26" i="66" s="1"/>
  <c r="AT26" i="66"/>
  <c r="AP26" i="66"/>
  <c r="AV25" i="66"/>
  <c r="AU25" i="66" s="1"/>
  <c r="AP25" i="66"/>
  <c r="AV24" i="66"/>
  <c r="AU24" i="66"/>
  <c r="AP24" i="66"/>
  <c r="AV23" i="66"/>
  <c r="AU23" i="66" s="1"/>
  <c r="AP23" i="66"/>
  <c r="AV22" i="66"/>
  <c r="AU22" i="66" s="1"/>
  <c r="AP22" i="66"/>
  <c r="AV21" i="66"/>
  <c r="AU21" i="66" s="1"/>
  <c r="AP21" i="66"/>
  <c r="AV20" i="66"/>
  <c r="AU20" i="66" s="1"/>
  <c r="AP20" i="66"/>
  <c r="AV19" i="66"/>
  <c r="AU19" i="66"/>
  <c r="AP19" i="66"/>
  <c r="AV18" i="66"/>
  <c r="AU18" i="66" s="1"/>
  <c r="AP18" i="66"/>
  <c r="AV17" i="66"/>
  <c r="AP17" i="66"/>
  <c r="AV16" i="66"/>
  <c r="AU16" i="66"/>
  <c r="AP16" i="66"/>
  <c r="AV15" i="66"/>
  <c r="AU15" i="66"/>
  <c r="AP15" i="66"/>
  <c r="AV14" i="66"/>
  <c r="AU14" i="66" s="1"/>
  <c r="AP14" i="66"/>
  <c r="AV13" i="66"/>
  <c r="AU13" i="66"/>
  <c r="AP13" i="66"/>
  <c r="AV12" i="66"/>
  <c r="AU12" i="66"/>
  <c r="AP12" i="66"/>
  <c r="AV11" i="66"/>
  <c r="AU11" i="66" s="1"/>
  <c r="AP11" i="66"/>
  <c r="AV10" i="66"/>
  <c r="AU10" i="66" s="1"/>
  <c r="AP10" i="66"/>
  <c r="AV9" i="66"/>
  <c r="AU9" i="66"/>
  <c r="AP9" i="66"/>
  <c r="AV39" i="65"/>
  <c r="AU39" i="65"/>
  <c r="AT39" i="65"/>
  <c r="AP39" i="65"/>
  <c r="AV38" i="65"/>
  <c r="AU38" i="65"/>
  <c r="AT38" i="65"/>
  <c r="AP38" i="65"/>
  <c r="AV37" i="65"/>
  <c r="AU37" i="65"/>
  <c r="AP37" i="65"/>
  <c r="AV36" i="65"/>
  <c r="AU36" i="65" s="1"/>
  <c r="AP36" i="65"/>
  <c r="AV35" i="65"/>
  <c r="AU35" i="65"/>
  <c r="AP35" i="65"/>
  <c r="AV34" i="65"/>
  <c r="AU34" i="65"/>
  <c r="AP34" i="65"/>
  <c r="AV33" i="65"/>
  <c r="AU33" i="65" s="1"/>
  <c r="AP33" i="65"/>
  <c r="AV32" i="65"/>
  <c r="AU32" i="65"/>
  <c r="AP32" i="65"/>
  <c r="AV31" i="65"/>
  <c r="AU31" i="65"/>
  <c r="AP31" i="65"/>
  <c r="AV30" i="65"/>
  <c r="AU30" i="65"/>
  <c r="AP30" i="65"/>
  <c r="AV29" i="65"/>
  <c r="AU29" i="65"/>
  <c r="AP29" i="65"/>
  <c r="AV28" i="65"/>
  <c r="AU28" i="65"/>
  <c r="AP28" i="65"/>
  <c r="AV27" i="65"/>
  <c r="AU27" i="65"/>
  <c r="AP27" i="65"/>
  <c r="AV26" i="65"/>
  <c r="AU26" i="65"/>
  <c r="AP26" i="65"/>
  <c r="AV25" i="65"/>
  <c r="AU25" i="65"/>
  <c r="AP25" i="65"/>
  <c r="AV24" i="65"/>
  <c r="AU24" i="65"/>
  <c r="AP24" i="65"/>
  <c r="AV23" i="65"/>
  <c r="AU23" i="65"/>
  <c r="AP23" i="65"/>
  <c r="AV22" i="65"/>
  <c r="AU22" i="65"/>
  <c r="AT22" i="65"/>
  <c r="AP22" i="65"/>
  <c r="AV21" i="65"/>
  <c r="AU21" i="65"/>
  <c r="AP21" i="65"/>
  <c r="AV20" i="65"/>
  <c r="AU20" i="65"/>
  <c r="AP20" i="65"/>
  <c r="AV19" i="65"/>
  <c r="AU19" i="65" s="1"/>
  <c r="AP19" i="65"/>
  <c r="AV18" i="65"/>
  <c r="AU18" i="65"/>
  <c r="AP18" i="65"/>
  <c r="AV17" i="65"/>
  <c r="AU17" i="65"/>
  <c r="AP17" i="65"/>
  <c r="AV16" i="65"/>
  <c r="AU16" i="65"/>
  <c r="AP16" i="65"/>
  <c r="AV15" i="65"/>
  <c r="AU15" i="65"/>
  <c r="AP15" i="65"/>
  <c r="AV14" i="65"/>
  <c r="AU14" i="65"/>
  <c r="AP14" i="65"/>
  <c r="AV13" i="65"/>
  <c r="AU13" i="65"/>
  <c r="AP13" i="65"/>
  <c r="AV12" i="65"/>
  <c r="AU12" i="65"/>
  <c r="AP12" i="65"/>
  <c r="AV11" i="65"/>
  <c r="AU11" i="65"/>
  <c r="AP11" i="65"/>
  <c r="AV10" i="65"/>
  <c r="AU10" i="65"/>
  <c r="AP10" i="65"/>
  <c r="AV9" i="65"/>
  <c r="AU9" i="65"/>
  <c r="AP9" i="65"/>
  <c r="AV39" i="64"/>
  <c r="AU39" i="64" s="1"/>
  <c r="AP39" i="64"/>
  <c r="AV38" i="64"/>
  <c r="AU38" i="64" s="1"/>
  <c r="AT38" i="64"/>
  <c r="AP38" i="64"/>
  <c r="AV37" i="64"/>
  <c r="AU37" i="64"/>
  <c r="AP37" i="64"/>
  <c r="AV36" i="64"/>
  <c r="AU36" i="64" s="1"/>
  <c r="AT36" i="64"/>
  <c r="AP36" i="64"/>
  <c r="AV35" i="64"/>
  <c r="AU35" i="64"/>
  <c r="AP35" i="64"/>
  <c r="AV34" i="64"/>
  <c r="AU34" i="64" s="1"/>
  <c r="AT34" i="64"/>
  <c r="AP34" i="64"/>
  <c r="AV33" i="64"/>
  <c r="AU33" i="64" s="1"/>
  <c r="AP33" i="64"/>
  <c r="AV32" i="64"/>
  <c r="AU32" i="64"/>
  <c r="AP32" i="64"/>
  <c r="AV31" i="64"/>
  <c r="AU31" i="64"/>
  <c r="AP31" i="64"/>
  <c r="AV30" i="64"/>
  <c r="AU30" i="64" s="1"/>
  <c r="AP30" i="64"/>
  <c r="AV29" i="64"/>
  <c r="AU29" i="64" s="1"/>
  <c r="AP29" i="64"/>
  <c r="AV28" i="64"/>
  <c r="AU28" i="64"/>
  <c r="AP28" i="64"/>
  <c r="AV27" i="64"/>
  <c r="AU27" i="64" s="1"/>
  <c r="AP27" i="64"/>
  <c r="AV26" i="64"/>
  <c r="AU26" i="64"/>
  <c r="AT26" i="64"/>
  <c r="AP26" i="64"/>
  <c r="AV25" i="64"/>
  <c r="AU25" i="64" s="1"/>
  <c r="AP25" i="64"/>
  <c r="AV24" i="64"/>
  <c r="AU24" i="64" s="1"/>
  <c r="AT24" i="64"/>
  <c r="AP24" i="64"/>
  <c r="AV23" i="64"/>
  <c r="AU23" i="64"/>
  <c r="AP23" i="64"/>
  <c r="AV22" i="64"/>
  <c r="AU22" i="64"/>
  <c r="AT22" i="64"/>
  <c r="AP22" i="64"/>
  <c r="AV21" i="64"/>
  <c r="AU21" i="64" s="1"/>
  <c r="AP21" i="64"/>
  <c r="AV20" i="64"/>
  <c r="AU20" i="64" s="1"/>
  <c r="AT20" i="64"/>
  <c r="AP20" i="64"/>
  <c r="AV19" i="64"/>
  <c r="AU19" i="64"/>
  <c r="AP19" i="64"/>
  <c r="AV18" i="64"/>
  <c r="AU18" i="64" s="1"/>
  <c r="AP18" i="64"/>
  <c r="AV17" i="64"/>
  <c r="AU17" i="64"/>
  <c r="AP17" i="64"/>
  <c r="AV16" i="64"/>
  <c r="AU16" i="64" s="1"/>
  <c r="AP16" i="64"/>
  <c r="AV15" i="64"/>
  <c r="AU15" i="64" s="1"/>
  <c r="AP15" i="64"/>
  <c r="AV14" i="64"/>
  <c r="AU14" i="64"/>
  <c r="AP14" i="64"/>
  <c r="AV13" i="64"/>
  <c r="AU13" i="64"/>
  <c r="AP13" i="64"/>
  <c r="AV12" i="64"/>
  <c r="AU12" i="64" s="1"/>
  <c r="AT12" i="64"/>
  <c r="AP12" i="64"/>
  <c r="AV11" i="64"/>
  <c r="AU11" i="64" s="1"/>
  <c r="AP11" i="64"/>
  <c r="AV10" i="64"/>
  <c r="AU10" i="64"/>
  <c r="AT10" i="64"/>
  <c r="AP10" i="64"/>
  <c r="AV9" i="64"/>
  <c r="AU9" i="64" s="1"/>
  <c r="AP9" i="64"/>
  <c r="AV39" i="63"/>
  <c r="AU39" i="63"/>
  <c r="AT39" i="63"/>
  <c r="AP39" i="63"/>
  <c r="AV38" i="63"/>
  <c r="AU38" i="63"/>
  <c r="AT38" i="63"/>
  <c r="AP38" i="63"/>
  <c r="AV37" i="63"/>
  <c r="AU37" i="63"/>
  <c r="AP37" i="63"/>
  <c r="AV36" i="63"/>
  <c r="AU36" i="63"/>
  <c r="AT36" i="63"/>
  <c r="AP36" i="63"/>
  <c r="AV35" i="63"/>
  <c r="AU35" i="63" s="1"/>
  <c r="AP35" i="63"/>
  <c r="AV34" i="63"/>
  <c r="AU34" i="63" s="1"/>
  <c r="AT34" i="63"/>
  <c r="AP34" i="63"/>
  <c r="AV33" i="63"/>
  <c r="AU33" i="63"/>
  <c r="AP33" i="63"/>
  <c r="AV32" i="63"/>
  <c r="AU32" i="63" s="1"/>
  <c r="AP32" i="63"/>
  <c r="AV31" i="63"/>
  <c r="AU31" i="63" s="1"/>
  <c r="AP31" i="63"/>
  <c r="AV30" i="63"/>
  <c r="AU30" i="63" s="1"/>
  <c r="AP30" i="63"/>
  <c r="AV29" i="63"/>
  <c r="AU29" i="63" s="1"/>
  <c r="AP29" i="63"/>
  <c r="AV28" i="63"/>
  <c r="AU28" i="63" s="1"/>
  <c r="AP28" i="63"/>
  <c r="AV27" i="63"/>
  <c r="AU27" i="63"/>
  <c r="AT27" i="63"/>
  <c r="AP27" i="63"/>
  <c r="AV26" i="63"/>
  <c r="AU26" i="63" s="1"/>
  <c r="AP26" i="63"/>
  <c r="AV25" i="63"/>
  <c r="AU25" i="63" s="1"/>
  <c r="AT25" i="63"/>
  <c r="AP25" i="63"/>
  <c r="AV24" i="63"/>
  <c r="AU24" i="63"/>
  <c r="AP24" i="63"/>
  <c r="AV23" i="63"/>
  <c r="AU23" i="63" s="1"/>
  <c r="AT23" i="63"/>
  <c r="AP23" i="63"/>
  <c r="AV22" i="63"/>
  <c r="AU22" i="63" s="1"/>
  <c r="AP22" i="63"/>
  <c r="AV21" i="63"/>
  <c r="AU21" i="63"/>
  <c r="AP21" i="63"/>
  <c r="AV20" i="63"/>
  <c r="AU20" i="63" s="1"/>
  <c r="AT20" i="63"/>
  <c r="AP20" i="63"/>
  <c r="AV19" i="63"/>
  <c r="AU19" i="63" s="1"/>
  <c r="AP19" i="63"/>
  <c r="AV18" i="63"/>
  <c r="AU18" i="63"/>
  <c r="AT18" i="63"/>
  <c r="AP18" i="63"/>
  <c r="AV17" i="63"/>
  <c r="AU17" i="63" s="1"/>
  <c r="AP17" i="63"/>
  <c r="AV16" i="63"/>
  <c r="AU16" i="63" s="1"/>
  <c r="AT16" i="63"/>
  <c r="AP16" i="63"/>
  <c r="AV15" i="63"/>
  <c r="AU15" i="63"/>
  <c r="AP15" i="63"/>
  <c r="AV14" i="63"/>
  <c r="AU14" i="63" s="1"/>
  <c r="AT14" i="63"/>
  <c r="AP14" i="63"/>
  <c r="AV13" i="63"/>
  <c r="AU13" i="63" s="1"/>
  <c r="AP13" i="63"/>
  <c r="AV12" i="63"/>
  <c r="AU12" i="63"/>
  <c r="AP12" i="63"/>
  <c r="AV11" i="63"/>
  <c r="AU11" i="63" s="1"/>
  <c r="AP11" i="63"/>
  <c r="AV10" i="63"/>
  <c r="AU10" i="63" s="1"/>
  <c r="AP10" i="63"/>
  <c r="AV9" i="63"/>
  <c r="AU9" i="63"/>
  <c r="AT9" i="63"/>
  <c r="AP9" i="63"/>
  <c r="AV39" i="62"/>
  <c r="AU39" i="62" s="1"/>
  <c r="AT39" i="62"/>
  <c r="AP39" i="62"/>
  <c r="AV38" i="62"/>
  <c r="AU38" i="62"/>
  <c r="AP38" i="62"/>
  <c r="AV37" i="62"/>
  <c r="AU37" i="62"/>
  <c r="AP37" i="62"/>
  <c r="AV36" i="62"/>
  <c r="AU36" i="62" s="1"/>
  <c r="AP36" i="62"/>
  <c r="AV35" i="62"/>
  <c r="AU35" i="62"/>
  <c r="AT35" i="62"/>
  <c r="AP35" i="62"/>
  <c r="AV34" i="62"/>
  <c r="AU34" i="62" s="1"/>
  <c r="AP34" i="62"/>
  <c r="AV33" i="62"/>
  <c r="AU33" i="62" s="1"/>
  <c r="AT33" i="62"/>
  <c r="AP33" i="62"/>
  <c r="AV32" i="62"/>
  <c r="AU32" i="62" s="1"/>
  <c r="AP32" i="62"/>
  <c r="AV31" i="62"/>
  <c r="AU31" i="62" s="1"/>
  <c r="AT31" i="62"/>
  <c r="AP31" i="62"/>
  <c r="AV30" i="62"/>
  <c r="AU30" i="62" s="1"/>
  <c r="AP30" i="62"/>
  <c r="AV29" i="62"/>
  <c r="AU29" i="62" s="1"/>
  <c r="AT29" i="62"/>
  <c r="AP29" i="62"/>
  <c r="AV28" i="62"/>
  <c r="AU28" i="62" s="1"/>
  <c r="AP28" i="62"/>
  <c r="AV27" i="62"/>
  <c r="AU27" i="62" s="1"/>
  <c r="AT27" i="62"/>
  <c r="AP27" i="62"/>
  <c r="AV26" i="62"/>
  <c r="AU26" i="62"/>
  <c r="AP26" i="62"/>
  <c r="AV25" i="62"/>
  <c r="AU25" i="62"/>
  <c r="AP25" i="62"/>
  <c r="AV24" i="62"/>
  <c r="AU24" i="62" s="1"/>
  <c r="AP24" i="62"/>
  <c r="AV23" i="62"/>
  <c r="AU23" i="62" s="1"/>
  <c r="AP23" i="62"/>
  <c r="AV22" i="62"/>
  <c r="AU22" i="62" s="1"/>
  <c r="AP22" i="62"/>
  <c r="AV21" i="62"/>
  <c r="AU21" i="62" s="1"/>
  <c r="AP21" i="62"/>
  <c r="AV20" i="62"/>
  <c r="AU20" i="62" s="1"/>
  <c r="AP20" i="62"/>
  <c r="AV19" i="62"/>
  <c r="AU19" i="62" s="1"/>
  <c r="AP19" i="62"/>
  <c r="AV18" i="62"/>
  <c r="AU18" i="62" s="1"/>
  <c r="AP18" i="62"/>
  <c r="AV17" i="62"/>
  <c r="AU17" i="62" s="1"/>
  <c r="AP17" i="62"/>
  <c r="AV16" i="62"/>
  <c r="AU16" i="62"/>
  <c r="AT16" i="62"/>
  <c r="AP16" i="62"/>
  <c r="AV15" i="62"/>
  <c r="AU15" i="62" s="1"/>
  <c r="AP15" i="62"/>
  <c r="AV14" i="62"/>
  <c r="AU14" i="62" s="1"/>
  <c r="AT14" i="62"/>
  <c r="AP14" i="62"/>
  <c r="AV13" i="62"/>
  <c r="AU13" i="62" s="1"/>
  <c r="AP13" i="62"/>
  <c r="AV12" i="62"/>
  <c r="AU12" i="62" s="1"/>
  <c r="AT12" i="62"/>
  <c r="AP12" i="62"/>
  <c r="AV11" i="62"/>
  <c r="AU11" i="62"/>
  <c r="AT11" i="62"/>
  <c r="AP11" i="62"/>
  <c r="AV10" i="62"/>
  <c r="AU10" i="62" s="1"/>
  <c r="AP10" i="62"/>
  <c r="AV9" i="62"/>
  <c r="AU9" i="62" s="1"/>
  <c r="AT9" i="62"/>
  <c r="AP9" i="62"/>
  <c r="AV39" i="61"/>
  <c r="AU39" i="61"/>
  <c r="AP39" i="61"/>
  <c r="AV38" i="61"/>
  <c r="AU38" i="61"/>
  <c r="AT38" i="61"/>
  <c r="AV37" i="61"/>
  <c r="AV36" i="61"/>
  <c r="AU36" i="61"/>
  <c r="AT36" i="61"/>
  <c r="AV35" i="61"/>
  <c r="AU35" i="61"/>
  <c r="AV34" i="61"/>
  <c r="AU34" i="61" s="1"/>
  <c r="AT34" i="61"/>
  <c r="AV33" i="61"/>
  <c r="AU33" i="61" s="1"/>
  <c r="AT33" i="61"/>
  <c r="AV32" i="61"/>
  <c r="AU32" i="61" s="1"/>
  <c r="AV31" i="61"/>
  <c r="AU31" i="61" s="1"/>
  <c r="AV30" i="61"/>
  <c r="AT30" i="61"/>
  <c r="AV29" i="61"/>
  <c r="AU29" i="61" s="1"/>
  <c r="AV28" i="61"/>
  <c r="AU28" i="61" s="1"/>
  <c r="AT28" i="61"/>
  <c r="AV27" i="61"/>
  <c r="AU27" i="61" s="1"/>
  <c r="AT27" i="61"/>
  <c r="AV26" i="61"/>
  <c r="AU26" i="61" s="1"/>
  <c r="AV25" i="61"/>
  <c r="AU25" i="61" s="1"/>
  <c r="AV24" i="61"/>
  <c r="AU24" i="61" s="1"/>
  <c r="AT24" i="61"/>
  <c r="AV23" i="61"/>
  <c r="AV22" i="61"/>
  <c r="AU22" i="61" s="1"/>
  <c r="AT22" i="61"/>
  <c r="AV21" i="61"/>
  <c r="AU21" i="61" s="1"/>
  <c r="AV20" i="61"/>
  <c r="AU20" i="61"/>
  <c r="AT20" i="61"/>
  <c r="AV19" i="61"/>
  <c r="AU19" i="61" s="1"/>
  <c r="AT19" i="61"/>
  <c r="AV18" i="61"/>
  <c r="AU18" i="61"/>
  <c r="AT18" i="61"/>
  <c r="AV17" i="61"/>
  <c r="AU17" i="61"/>
  <c r="AT17" i="61"/>
  <c r="AV16" i="61"/>
  <c r="AV15" i="61"/>
  <c r="AU15" i="61" s="1"/>
  <c r="AV14" i="61"/>
  <c r="AU14" i="61" s="1"/>
  <c r="AT14" i="61"/>
  <c r="AV13" i="61"/>
  <c r="AU13" i="61" s="1"/>
  <c r="AV12" i="61"/>
  <c r="AU12" i="61"/>
  <c r="AT12" i="61"/>
  <c r="AV11" i="61"/>
  <c r="AU11" i="61" s="1"/>
  <c r="AV10" i="61"/>
  <c r="AT10" i="61"/>
  <c r="AV9" i="61"/>
  <c r="AU9" i="61" s="1"/>
  <c r="AT9" i="61"/>
  <c r="AV39" i="60"/>
  <c r="AU39" i="60" s="1"/>
  <c r="AT39" i="60"/>
  <c r="AP39" i="60"/>
  <c r="AV38" i="60"/>
  <c r="AU38" i="60" s="1"/>
  <c r="AP38" i="60"/>
  <c r="AV37" i="60"/>
  <c r="AU37" i="60"/>
  <c r="AP37" i="60"/>
  <c r="AV36" i="60"/>
  <c r="AU36" i="60" s="1"/>
  <c r="AT36" i="60"/>
  <c r="AP36" i="60"/>
  <c r="AV35" i="60"/>
  <c r="AU35" i="60" s="1"/>
  <c r="AP35" i="60"/>
  <c r="AV34" i="60"/>
  <c r="AU34" i="60"/>
  <c r="AT34" i="60"/>
  <c r="AP34" i="60"/>
  <c r="AV33" i="60"/>
  <c r="AU33" i="60" s="1"/>
  <c r="AP33" i="60"/>
  <c r="AV32" i="60"/>
  <c r="AU32" i="60" s="1"/>
  <c r="AT32" i="60"/>
  <c r="AP32" i="60"/>
  <c r="AV31" i="60"/>
  <c r="AU31" i="60" s="1"/>
  <c r="AP31" i="60"/>
  <c r="AV30" i="60"/>
  <c r="AU30" i="60" s="1"/>
  <c r="AT30" i="60"/>
  <c r="AP30" i="60"/>
  <c r="AV29" i="60"/>
  <c r="AU29" i="60" s="1"/>
  <c r="AP29" i="60"/>
  <c r="AV28" i="60"/>
  <c r="AU28" i="60" s="1"/>
  <c r="AP28" i="60"/>
  <c r="AV27" i="60"/>
  <c r="AU27" i="60" s="1"/>
  <c r="AT27" i="60"/>
  <c r="AP27" i="60"/>
  <c r="AV26" i="60"/>
  <c r="AU26" i="60" s="1"/>
  <c r="AT26" i="60"/>
  <c r="AP26" i="60"/>
  <c r="AV25" i="60"/>
  <c r="AU25" i="60" s="1"/>
  <c r="AT25" i="60"/>
  <c r="AP25" i="60"/>
  <c r="AV24" i="60"/>
  <c r="AU24" i="60" s="1"/>
  <c r="AT24" i="60"/>
  <c r="AP24" i="60"/>
  <c r="AV23" i="60"/>
  <c r="AU23" i="60" s="1"/>
  <c r="AT23" i="60"/>
  <c r="AP23" i="60"/>
  <c r="AV22" i="60"/>
  <c r="AU22" i="60"/>
  <c r="AP22" i="60"/>
  <c r="AV21" i="60"/>
  <c r="AU21" i="60" s="1"/>
  <c r="AP21" i="60"/>
  <c r="AV20" i="60"/>
  <c r="AU20" i="60" s="1"/>
  <c r="AP20" i="60"/>
  <c r="AV19" i="60"/>
  <c r="AU19" i="60"/>
  <c r="AP19" i="60"/>
  <c r="AV18" i="60"/>
  <c r="AU18" i="60" s="1"/>
  <c r="AP18" i="60"/>
  <c r="AV17" i="60"/>
  <c r="AU17" i="60" s="1"/>
  <c r="AP17" i="60"/>
  <c r="AV16" i="60"/>
  <c r="AU16" i="60" s="1"/>
  <c r="AP16" i="60"/>
  <c r="AV15" i="60"/>
  <c r="AU15" i="60" s="1"/>
  <c r="AT15" i="60"/>
  <c r="AP15" i="60"/>
  <c r="AV14" i="60"/>
  <c r="AU14" i="60" s="1"/>
  <c r="AP14" i="60"/>
  <c r="AV13" i="60"/>
  <c r="AU13" i="60"/>
  <c r="AT13" i="60"/>
  <c r="AP13" i="60"/>
  <c r="AV12" i="60"/>
  <c r="AU12" i="60" s="1"/>
  <c r="AP12" i="60"/>
  <c r="AV11" i="60"/>
  <c r="AU11" i="60" s="1"/>
  <c r="AT11" i="60"/>
  <c r="AP11" i="60"/>
  <c r="AV10" i="60"/>
  <c r="AU10" i="60"/>
  <c r="AP10" i="60"/>
  <c r="AV9" i="60"/>
  <c r="AU9" i="60" s="1"/>
  <c r="AP9" i="60"/>
  <c r="AV39" i="59"/>
  <c r="AU39" i="59" s="1"/>
  <c r="AT39" i="59"/>
  <c r="AP39" i="59"/>
  <c r="AV38" i="59"/>
  <c r="AU38" i="59"/>
  <c r="AT38" i="59"/>
  <c r="AP38" i="59"/>
  <c r="AV37" i="59"/>
  <c r="AU37" i="59" s="1"/>
  <c r="AP37" i="59"/>
  <c r="AV36" i="59"/>
  <c r="AU36" i="59" s="1"/>
  <c r="AT36" i="59"/>
  <c r="AP36" i="59"/>
  <c r="AV35" i="59"/>
  <c r="AP35" i="59"/>
  <c r="AV34" i="59"/>
  <c r="AU34" i="59" s="1"/>
  <c r="AT34" i="59"/>
  <c r="AP34" i="59"/>
  <c r="AV33" i="59"/>
  <c r="AU33" i="59" s="1"/>
  <c r="AP33" i="59"/>
  <c r="AV32" i="59"/>
  <c r="AU32" i="59" s="1"/>
  <c r="AT32" i="59"/>
  <c r="AP32" i="59"/>
  <c r="AV31" i="59"/>
  <c r="AU31" i="59" s="1"/>
  <c r="AP31" i="59"/>
  <c r="AV30" i="59"/>
  <c r="AU30" i="59" s="1"/>
  <c r="AT30" i="59"/>
  <c r="AP30" i="59"/>
  <c r="AV29" i="59"/>
  <c r="AP29" i="59"/>
  <c r="AV28" i="59"/>
  <c r="AU28" i="59" s="1"/>
  <c r="AT28" i="59"/>
  <c r="AP28" i="59"/>
  <c r="AV27" i="59"/>
  <c r="AU27" i="59" s="1"/>
  <c r="AP27" i="59"/>
  <c r="AV26" i="59"/>
  <c r="AU26" i="59" s="1"/>
  <c r="AT26" i="59"/>
  <c r="AP26" i="59"/>
  <c r="AV25" i="59"/>
  <c r="AU25" i="59" s="1"/>
  <c r="AP25" i="59"/>
  <c r="AV24" i="59"/>
  <c r="AU24" i="59" s="1"/>
  <c r="AT24" i="59"/>
  <c r="AP24" i="59"/>
  <c r="AV23" i="59"/>
  <c r="AU23" i="59" s="1"/>
  <c r="AP23" i="59"/>
  <c r="AV22" i="59"/>
  <c r="AT22" i="59"/>
  <c r="AP22" i="59"/>
  <c r="AV21" i="59"/>
  <c r="AU21" i="59" s="1"/>
  <c r="AP21" i="59"/>
  <c r="AV20" i="59"/>
  <c r="AU20" i="59" s="1"/>
  <c r="AT20" i="59"/>
  <c r="AP20" i="59"/>
  <c r="AV19" i="59"/>
  <c r="AU19" i="59" s="1"/>
  <c r="AP19" i="59"/>
  <c r="AV18" i="59"/>
  <c r="AU18" i="59" s="1"/>
  <c r="AT18" i="59"/>
  <c r="AP18" i="59"/>
  <c r="AV17" i="59"/>
  <c r="AU17" i="59" s="1"/>
  <c r="AP17" i="59"/>
  <c r="AV16" i="59"/>
  <c r="AU16" i="59"/>
  <c r="AP16" i="59"/>
  <c r="AV15" i="59"/>
  <c r="AU15" i="59" s="1"/>
  <c r="AP15" i="59"/>
  <c r="AV14" i="59"/>
  <c r="AU14" i="59" s="1"/>
  <c r="AP14" i="59"/>
  <c r="AV13" i="59"/>
  <c r="AU13" i="59" s="1"/>
  <c r="AP13" i="59"/>
  <c r="AV12" i="59"/>
  <c r="AU12" i="59" s="1"/>
  <c r="AP12" i="59"/>
  <c r="AV11" i="59"/>
  <c r="AU11" i="59"/>
  <c r="AT11" i="59"/>
  <c r="AP11" i="59"/>
  <c r="AV10" i="59"/>
  <c r="AU10" i="59" s="1"/>
  <c r="AP10" i="59"/>
  <c r="AV9" i="59"/>
  <c r="AU9" i="59" s="1"/>
  <c r="AT9" i="59"/>
  <c r="AP9" i="59"/>
  <c r="BV39" i="68"/>
  <c r="BU39" i="68"/>
  <c r="BT39" i="68"/>
  <c r="BV38" i="68"/>
  <c r="BU38" i="68"/>
  <c r="BT38" i="68"/>
  <c r="BV37" i="68"/>
  <c r="BU37" i="68"/>
  <c r="BT37" i="68"/>
  <c r="BU36" i="68"/>
  <c r="BT36" i="68"/>
  <c r="BV36" i="68" s="1"/>
  <c r="BU35" i="68"/>
  <c r="BT35" i="68"/>
  <c r="BV35" i="68" s="1"/>
  <c r="BU34" i="68"/>
  <c r="BT34" i="68"/>
  <c r="AT34" i="68" s="1"/>
  <c r="BU33" i="68"/>
  <c r="BT33" i="68"/>
  <c r="BV33" i="68" s="1"/>
  <c r="BU32" i="68"/>
  <c r="BT32" i="68"/>
  <c r="BV32" i="68" s="1"/>
  <c r="BU31" i="68"/>
  <c r="BT31" i="68"/>
  <c r="AT31" i="68" s="1"/>
  <c r="BU30" i="68"/>
  <c r="BT30" i="68"/>
  <c r="AT30" i="68" s="1"/>
  <c r="BT29" i="68"/>
  <c r="AT29" i="68" s="1"/>
  <c r="BT28" i="68"/>
  <c r="BV28" i="68" s="1"/>
  <c r="BV27" i="68"/>
  <c r="BT27" i="68"/>
  <c r="AT27" i="68" s="1"/>
  <c r="BT26" i="68"/>
  <c r="BV26" i="68" s="1"/>
  <c r="BV25" i="68"/>
  <c r="BU25" i="68"/>
  <c r="BT25" i="68"/>
  <c r="AT25" i="68" s="1"/>
  <c r="BU24" i="68"/>
  <c r="BT24" i="68"/>
  <c r="BV24" i="68" s="1"/>
  <c r="BV23" i="68"/>
  <c r="BU23" i="68"/>
  <c r="BT23" i="68"/>
  <c r="BU22" i="68"/>
  <c r="BT22" i="68"/>
  <c r="AT22" i="68" s="1"/>
  <c r="BV21" i="68"/>
  <c r="BU21" i="68"/>
  <c r="BT21" i="68"/>
  <c r="BU20" i="68"/>
  <c r="BT20" i="68"/>
  <c r="AT20" i="68" s="1"/>
  <c r="BV19" i="68"/>
  <c r="BU19" i="68"/>
  <c r="BT19" i="68"/>
  <c r="BU18" i="68"/>
  <c r="BT18" i="68"/>
  <c r="AT18" i="68" s="1"/>
  <c r="BV17" i="68"/>
  <c r="BU17" i="68"/>
  <c r="BT17" i="68"/>
  <c r="BU16" i="68"/>
  <c r="BT16" i="68"/>
  <c r="BV16" i="68" s="1"/>
  <c r="BV15" i="68"/>
  <c r="BU15" i="68"/>
  <c r="BT15" i="68"/>
  <c r="BU14" i="68"/>
  <c r="BT14" i="68"/>
  <c r="BV14" i="68" s="1"/>
  <c r="BV13" i="68"/>
  <c r="BU13" i="68"/>
  <c r="BT13" i="68"/>
  <c r="AT13" i="68" s="1"/>
  <c r="BU12" i="68"/>
  <c r="BT12" i="68"/>
  <c r="BV11" i="68"/>
  <c r="BU11" i="68"/>
  <c r="BT11" i="68"/>
  <c r="BV10" i="68"/>
  <c r="BU10" i="68"/>
  <c r="BT10" i="68"/>
  <c r="BV9" i="68"/>
  <c r="BU9" i="68"/>
  <c r="BT9" i="68"/>
  <c r="BV39" i="67"/>
  <c r="BU39" i="67"/>
  <c r="BT39" i="67"/>
  <c r="BU38" i="67"/>
  <c r="BT38" i="67"/>
  <c r="AT38" i="67" s="1"/>
  <c r="BU37" i="67"/>
  <c r="BT37" i="67"/>
  <c r="BV37" i="67" s="1"/>
  <c r="BU36" i="67"/>
  <c r="BT36" i="67"/>
  <c r="BV36" i="67" s="1"/>
  <c r="BT35" i="67"/>
  <c r="BV35" i="67" s="1"/>
  <c r="BU35" i="67" s="1"/>
  <c r="BU34" i="67"/>
  <c r="BT34" i="67"/>
  <c r="AT34" i="67" s="1"/>
  <c r="BU33" i="67"/>
  <c r="BT33" i="67"/>
  <c r="BV33" i="67" s="1"/>
  <c r="BU32" i="67"/>
  <c r="BT32" i="67"/>
  <c r="AT32" i="67" s="1"/>
  <c r="BU31" i="67"/>
  <c r="BT31" i="67"/>
  <c r="BV31" i="67" s="1"/>
  <c r="BU30" i="67"/>
  <c r="BT30" i="67"/>
  <c r="AT30" i="67" s="1"/>
  <c r="BU29" i="67"/>
  <c r="BT29" i="67"/>
  <c r="BV29" i="67" s="1"/>
  <c r="BT28" i="67"/>
  <c r="AT28" i="67" s="1"/>
  <c r="BU27" i="67"/>
  <c r="BT27" i="67"/>
  <c r="BV27" i="67" s="1"/>
  <c r="BU26" i="67"/>
  <c r="BT26" i="67"/>
  <c r="AT26" i="67" s="1"/>
  <c r="BU25" i="67"/>
  <c r="BT25" i="67"/>
  <c r="BV25" i="67" s="1"/>
  <c r="BU24" i="67"/>
  <c r="BT24" i="67"/>
  <c r="AT24" i="67" s="1"/>
  <c r="BU23" i="67"/>
  <c r="BT23" i="67"/>
  <c r="BV23" i="67" s="1"/>
  <c r="BU22" i="67"/>
  <c r="BT22" i="67"/>
  <c r="AT22" i="67" s="1"/>
  <c r="BT21" i="67"/>
  <c r="AT21" i="67" s="1"/>
  <c r="BU20" i="67"/>
  <c r="BT20" i="67"/>
  <c r="AT20" i="67" s="1"/>
  <c r="BV19" i="67"/>
  <c r="BU19" i="67"/>
  <c r="BT19" i="67"/>
  <c r="AT19" i="67" s="1"/>
  <c r="BU18" i="67"/>
  <c r="BT18" i="67"/>
  <c r="BV18" i="67" s="1"/>
  <c r="BV17" i="67"/>
  <c r="BU17" i="67"/>
  <c r="BT17" i="67"/>
  <c r="AT17" i="67" s="1"/>
  <c r="BU16" i="67"/>
  <c r="BT16" i="67"/>
  <c r="BV16" i="67" s="1"/>
  <c r="BV15" i="67"/>
  <c r="BU15" i="67"/>
  <c r="BT15" i="67"/>
  <c r="AT15" i="67" s="1"/>
  <c r="BT14" i="67"/>
  <c r="BV14" i="67" s="1"/>
  <c r="BU14" i="67" s="1"/>
  <c r="BV13" i="67"/>
  <c r="BU13" i="67"/>
  <c r="BT13" i="67"/>
  <c r="AT13" i="67" s="1"/>
  <c r="BU12" i="67"/>
  <c r="BT12" i="67"/>
  <c r="AT12" i="67" s="1"/>
  <c r="BV11" i="67"/>
  <c r="BU11" i="67"/>
  <c r="BT11" i="67"/>
  <c r="AT11" i="67" s="1"/>
  <c r="BU10" i="67"/>
  <c r="BT10" i="67"/>
  <c r="BV9" i="67"/>
  <c r="BU9" i="67"/>
  <c r="BT9" i="67"/>
  <c r="BV39" i="66"/>
  <c r="BU39" i="66"/>
  <c r="BT39" i="66"/>
  <c r="BT38" i="66"/>
  <c r="AT38" i="66" s="1"/>
  <c r="BV37" i="66"/>
  <c r="BU37" i="66"/>
  <c r="BT37" i="66"/>
  <c r="BV36" i="66"/>
  <c r="BU36" i="66"/>
  <c r="BT36" i="66"/>
  <c r="BV35" i="66"/>
  <c r="BU35" i="66"/>
  <c r="BT35" i="66"/>
  <c r="BU34" i="66"/>
  <c r="BT34" i="66"/>
  <c r="BV34" i="66" s="1"/>
  <c r="BU33" i="66"/>
  <c r="BT33" i="66"/>
  <c r="AT33" i="66" s="1"/>
  <c r="BU32" i="66"/>
  <c r="BT32" i="66"/>
  <c r="BV32" i="66" s="1"/>
  <c r="BT31" i="66"/>
  <c r="AT31" i="66" s="1"/>
  <c r="BU30" i="66"/>
  <c r="BT30" i="66"/>
  <c r="BV30" i="66" s="1"/>
  <c r="BU29" i="66"/>
  <c r="BT29" i="66"/>
  <c r="AT29" i="66" s="1"/>
  <c r="BU28" i="66"/>
  <c r="BT28" i="66"/>
  <c r="BV28" i="66" s="1"/>
  <c r="BU27" i="66"/>
  <c r="BT27" i="66"/>
  <c r="AT27" i="66" s="1"/>
  <c r="BU26" i="66"/>
  <c r="BT26" i="66"/>
  <c r="BV26" i="66" s="1"/>
  <c r="BT25" i="66"/>
  <c r="AT25" i="66" s="1"/>
  <c r="BU24" i="66"/>
  <c r="BT24" i="66"/>
  <c r="AT24" i="66" s="1"/>
  <c r="BU23" i="66"/>
  <c r="BT23" i="66"/>
  <c r="AT23" i="66" s="1"/>
  <c r="BU22" i="66"/>
  <c r="BT22" i="66"/>
  <c r="AT22" i="66" s="1"/>
  <c r="BU21" i="66"/>
  <c r="BT21" i="66"/>
  <c r="BV21" i="66" s="1"/>
  <c r="BU20" i="66"/>
  <c r="BT20" i="66"/>
  <c r="BV20" i="66" s="1"/>
  <c r="BU19" i="66"/>
  <c r="BT19" i="66"/>
  <c r="BV19" i="66" s="1"/>
  <c r="BU18" i="66"/>
  <c r="BT18" i="66"/>
  <c r="BV18" i="66" s="1"/>
  <c r="BT17" i="66"/>
  <c r="BV17" i="66" s="1"/>
  <c r="BU17" i="66" s="1"/>
  <c r="BU16" i="66"/>
  <c r="BT16" i="66"/>
  <c r="BV16" i="66" s="1"/>
  <c r="BU15" i="66"/>
  <c r="BT15" i="66"/>
  <c r="AT15" i="66" s="1"/>
  <c r="BU14" i="66"/>
  <c r="BT14" i="66"/>
  <c r="BV14" i="66" s="1"/>
  <c r="BU13" i="66"/>
  <c r="BT13" i="66"/>
  <c r="AT13" i="66" s="1"/>
  <c r="BU12" i="66"/>
  <c r="BT12" i="66"/>
  <c r="AT12" i="66" s="1"/>
  <c r="BU11" i="66"/>
  <c r="BT11" i="66"/>
  <c r="AT11" i="66" s="1"/>
  <c r="BT10" i="66"/>
  <c r="AT10" i="66" s="1"/>
  <c r="BU9" i="66"/>
  <c r="BT9" i="66"/>
  <c r="BV39" i="65"/>
  <c r="BU39" i="65"/>
  <c r="BT39" i="65"/>
  <c r="BV38" i="65"/>
  <c r="BU38" i="65"/>
  <c r="BT38" i="65"/>
  <c r="BU37" i="65"/>
  <c r="BT37" i="65"/>
  <c r="BV37" i="65" s="1"/>
  <c r="BU36" i="65"/>
  <c r="BT36" i="65"/>
  <c r="BV36" i="65" s="1"/>
  <c r="BV35" i="65"/>
  <c r="BU35" i="65"/>
  <c r="BT35" i="65"/>
  <c r="AT35" i="65" s="1"/>
  <c r="BU34" i="65"/>
  <c r="BT34" i="65"/>
  <c r="BV34" i="65" s="1"/>
  <c r="BV33" i="65"/>
  <c r="BU33" i="65"/>
  <c r="BT33" i="65"/>
  <c r="AT33" i="65" s="1"/>
  <c r="BU32" i="65"/>
  <c r="BT32" i="65"/>
  <c r="AT32" i="65" s="1"/>
  <c r="BU31" i="65"/>
  <c r="BT31" i="65"/>
  <c r="AT31" i="65" s="1"/>
  <c r="BU30" i="65"/>
  <c r="BT30" i="65"/>
  <c r="BV30" i="65" s="1"/>
  <c r="BU29" i="65"/>
  <c r="BT29" i="65"/>
  <c r="AT29" i="65" s="1"/>
  <c r="BU28" i="65"/>
  <c r="BT28" i="65"/>
  <c r="BV28" i="65" s="1"/>
  <c r="BU27" i="65"/>
  <c r="BT27" i="65"/>
  <c r="AT27" i="65" s="1"/>
  <c r="BT26" i="65"/>
  <c r="AT26" i="65" s="1"/>
  <c r="BU25" i="65"/>
  <c r="BT25" i="65"/>
  <c r="BV25" i="65" s="1"/>
  <c r="BU24" i="65"/>
  <c r="BT24" i="65"/>
  <c r="BV24" i="65" s="1"/>
  <c r="BU23" i="65"/>
  <c r="BT23" i="65"/>
  <c r="AT23" i="65" s="1"/>
  <c r="BU22" i="65"/>
  <c r="BT22" i="65"/>
  <c r="BV22" i="65" s="1"/>
  <c r="BU21" i="65"/>
  <c r="BT21" i="65"/>
  <c r="AT21" i="65" s="1"/>
  <c r="BU20" i="65"/>
  <c r="BT20" i="65"/>
  <c r="AT20" i="65" s="1"/>
  <c r="BT19" i="65"/>
  <c r="BV19" i="65" s="1"/>
  <c r="BU19" i="65" s="1"/>
  <c r="BU18" i="65"/>
  <c r="BT18" i="65"/>
  <c r="BV18" i="65" s="1"/>
  <c r="BU17" i="65"/>
  <c r="BT17" i="65"/>
  <c r="BV17" i="65" s="1"/>
  <c r="BU16" i="65"/>
  <c r="BT16" i="65"/>
  <c r="BV16" i="65" s="1"/>
  <c r="BU15" i="65"/>
  <c r="BT15" i="65"/>
  <c r="AT15" i="65" s="1"/>
  <c r="BU14" i="65"/>
  <c r="BT14" i="65"/>
  <c r="BV14" i="65" s="1"/>
  <c r="BU13" i="65"/>
  <c r="BT13" i="65"/>
  <c r="BV13" i="65" s="1"/>
  <c r="BT12" i="65"/>
  <c r="BV12" i="65" s="1"/>
  <c r="BU12" i="65" s="1"/>
  <c r="BU11" i="65"/>
  <c r="BT11" i="65"/>
  <c r="BV11" i="65" s="1"/>
  <c r="BU10" i="65"/>
  <c r="BT10" i="65"/>
  <c r="BV10" i="65" s="1"/>
  <c r="BU9" i="65"/>
  <c r="BT9" i="65"/>
  <c r="AT9" i="65" s="1"/>
  <c r="BU39" i="64"/>
  <c r="BT39" i="64"/>
  <c r="AT39" i="64" s="1"/>
  <c r="BU38" i="64"/>
  <c r="BT38" i="64"/>
  <c r="BV38" i="64" s="1"/>
  <c r="BU37" i="64"/>
  <c r="BT37" i="64"/>
  <c r="AT37" i="64" s="1"/>
  <c r="BT36" i="64"/>
  <c r="BV36" i="64" s="1"/>
  <c r="BU36" i="64" s="1"/>
  <c r="BU35" i="64"/>
  <c r="BT35" i="64"/>
  <c r="BV35" i="64" s="1"/>
  <c r="BU34" i="64"/>
  <c r="BT34" i="64"/>
  <c r="BV34" i="64" s="1"/>
  <c r="BU33" i="64"/>
  <c r="BT33" i="64"/>
  <c r="BV33" i="64" s="1"/>
  <c r="BU32" i="64"/>
  <c r="BT32" i="64"/>
  <c r="AT32" i="64" s="1"/>
  <c r="BU31" i="64"/>
  <c r="BT31" i="64"/>
  <c r="AT31" i="64" s="1"/>
  <c r="BU30" i="64"/>
  <c r="BT30" i="64"/>
  <c r="BV30" i="64" s="1"/>
  <c r="BT29" i="64"/>
  <c r="BV29" i="64" s="1"/>
  <c r="BU29" i="64" s="1"/>
  <c r="BU28" i="64"/>
  <c r="BT28" i="64"/>
  <c r="BV28" i="64" s="1"/>
  <c r="BU27" i="64"/>
  <c r="BT27" i="64"/>
  <c r="BV27" i="64" s="1"/>
  <c r="BU26" i="64"/>
  <c r="BT26" i="64"/>
  <c r="BV26" i="64" s="1"/>
  <c r="BU25" i="64"/>
  <c r="BT25" i="64"/>
  <c r="AT25" i="64" s="1"/>
  <c r="BU24" i="64"/>
  <c r="BT24" i="64"/>
  <c r="BV24" i="64" s="1"/>
  <c r="BU23" i="64"/>
  <c r="BT23" i="64"/>
  <c r="AT23" i="64" s="1"/>
  <c r="BV22" i="64"/>
  <c r="BU22" i="64"/>
  <c r="BT22" i="64"/>
  <c r="BU21" i="64"/>
  <c r="BT21" i="64"/>
  <c r="BV21" i="64" s="1"/>
  <c r="BV20" i="64"/>
  <c r="BU20" i="64"/>
  <c r="BT20" i="64"/>
  <c r="BU19" i="64"/>
  <c r="BT19" i="64"/>
  <c r="AT19" i="64" s="1"/>
  <c r="BV18" i="64"/>
  <c r="BU18" i="64"/>
  <c r="BT18" i="64"/>
  <c r="AT18" i="64" s="1"/>
  <c r="BU17" i="64"/>
  <c r="BT17" i="64"/>
  <c r="BV17" i="64" s="1"/>
  <c r="BV16" i="64"/>
  <c r="BU16" i="64"/>
  <c r="BT16" i="64"/>
  <c r="AT16" i="64" s="1"/>
  <c r="BT15" i="64"/>
  <c r="BV15" i="64" s="1"/>
  <c r="BU15" i="64" s="1"/>
  <c r="BV14" i="64"/>
  <c r="BU14" i="64"/>
  <c r="BT14" i="64"/>
  <c r="AT14" i="64" s="1"/>
  <c r="BU13" i="64"/>
  <c r="BT13" i="64"/>
  <c r="AT13" i="64" s="1"/>
  <c r="BV12" i="64"/>
  <c r="BU12" i="64"/>
  <c r="BT12" i="64"/>
  <c r="BU11" i="64"/>
  <c r="BT11" i="64"/>
  <c r="AT11" i="64" s="1"/>
  <c r="BV10" i="64"/>
  <c r="BU10" i="64"/>
  <c r="BT10" i="64"/>
  <c r="BT9" i="64"/>
  <c r="AT9" i="64" s="1"/>
  <c r="BU39" i="63"/>
  <c r="BT39" i="63"/>
  <c r="BV39" i="63" s="1"/>
  <c r="BV38" i="63"/>
  <c r="BU38" i="63"/>
  <c r="BT38" i="63"/>
  <c r="BU37" i="63"/>
  <c r="BT37" i="63"/>
  <c r="AT37" i="63" s="1"/>
  <c r="BV36" i="63"/>
  <c r="BU36" i="63"/>
  <c r="BT36" i="63"/>
  <c r="BU35" i="63"/>
  <c r="BT35" i="63"/>
  <c r="BV35" i="63" s="1"/>
  <c r="BV34" i="63"/>
  <c r="BU34" i="63"/>
  <c r="BT34" i="63"/>
  <c r="BU33" i="63"/>
  <c r="BT33" i="63"/>
  <c r="BV33" i="63" s="1"/>
  <c r="BV32" i="63"/>
  <c r="BU32" i="63"/>
  <c r="BT32" i="63"/>
  <c r="AT32" i="63" s="1"/>
  <c r="BU31" i="63"/>
  <c r="BT31" i="63"/>
  <c r="BV31" i="63" s="1"/>
  <c r="BV30" i="63"/>
  <c r="BU30" i="63"/>
  <c r="BT30" i="63"/>
  <c r="AT30" i="63" s="1"/>
  <c r="BU29" i="63"/>
  <c r="BT29" i="63"/>
  <c r="BV29" i="63" s="1"/>
  <c r="BV28" i="63"/>
  <c r="BU28" i="63"/>
  <c r="BT28" i="63"/>
  <c r="AT28" i="63" s="1"/>
  <c r="BU27" i="63"/>
  <c r="BT27" i="63"/>
  <c r="BV27" i="63" s="1"/>
  <c r="BV26" i="63"/>
  <c r="BU26" i="63"/>
  <c r="BT26" i="63"/>
  <c r="AT26" i="63" s="1"/>
  <c r="BT25" i="63"/>
  <c r="BV25" i="63" s="1"/>
  <c r="BU25" i="63" s="1"/>
  <c r="BV24" i="63"/>
  <c r="BU24" i="63"/>
  <c r="BT24" i="63"/>
  <c r="AT24" i="63" s="1"/>
  <c r="BU23" i="63"/>
  <c r="BT23" i="63"/>
  <c r="BV23" i="63" s="1"/>
  <c r="BV22" i="63"/>
  <c r="BU22" i="63"/>
  <c r="BT22" i="63"/>
  <c r="AT22" i="63" s="1"/>
  <c r="BU21" i="63"/>
  <c r="BT21" i="63"/>
  <c r="AT21" i="63" s="1"/>
  <c r="BV20" i="63"/>
  <c r="BU20" i="63"/>
  <c r="BT20" i="63"/>
  <c r="BU19" i="63"/>
  <c r="BT19" i="63"/>
  <c r="AT19" i="63" s="1"/>
  <c r="BV18" i="63"/>
  <c r="BU18" i="63"/>
  <c r="BT18" i="63"/>
  <c r="BU17" i="63"/>
  <c r="BT17" i="63"/>
  <c r="AT17" i="63" s="1"/>
  <c r="BV16" i="63"/>
  <c r="BU16" i="63"/>
  <c r="BT16" i="63"/>
  <c r="BU15" i="63"/>
  <c r="BT15" i="63"/>
  <c r="BV15" i="63" s="1"/>
  <c r="BV14" i="63"/>
  <c r="BU14" i="63"/>
  <c r="BT14" i="63"/>
  <c r="BU13" i="63"/>
  <c r="BT13" i="63"/>
  <c r="BV13" i="63" s="1"/>
  <c r="BV12" i="63"/>
  <c r="BU12" i="63"/>
  <c r="BT12" i="63"/>
  <c r="AT12" i="63" s="1"/>
  <c r="BT11" i="63"/>
  <c r="BV11" i="63" s="1"/>
  <c r="BU11" i="63" s="1"/>
  <c r="BV10" i="63"/>
  <c r="BU10" i="63"/>
  <c r="BT10" i="63"/>
  <c r="BU9" i="63"/>
  <c r="BT9" i="63"/>
  <c r="BV39" i="62"/>
  <c r="BU39" i="62"/>
  <c r="BT39" i="62"/>
  <c r="BV38" i="62"/>
  <c r="BU38" i="62"/>
  <c r="BT38" i="62"/>
  <c r="AT38" i="62" s="1"/>
  <c r="BU37" i="62"/>
  <c r="BT37" i="62"/>
  <c r="BV37" i="62" s="1"/>
  <c r="BV36" i="62"/>
  <c r="BU36" i="62"/>
  <c r="BT36" i="62"/>
  <c r="AT36" i="62" s="1"/>
  <c r="BU35" i="62"/>
  <c r="BT35" i="62"/>
  <c r="BV35" i="62" s="1"/>
  <c r="BT34" i="62"/>
  <c r="AT34" i="62" s="1"/>
  <c r="BU33" i="62"/>
  <c r="BT33" i="62"/>
  <c r="BV33" i="62" s="1"/>
  <c r="BU32" i="62"/>
  <c r="BT32" i="62"/>
  <c r="AT32" i="62" s="1"/>
  <c r="BU31" i="62"/>
  <c r="BT31" i="62"/>
  <c r="BV31" i="62" s="1"/>
  <c r="BU30" i="62"/>
  <c r="BT30" i="62"/>
  <c r="BV30" i="62" s="1"/>
  <c r="BU29" i="62"/>
  <c r="BT29" i="62"/>
  <c r="BV29" i="62" s="1"/>
  <c r="BU28" i="62"/>
  <c r="BT28" i="62"/>
  <c r="BV28" i="62" s="1"/>
  <c r="BT27" i="62"/>
  <c r="BV27" i="62" s="1"/>
  <c r="BU27" i="62" s="1"/>
  <c r="BU26" i="62"/>
  <c r="BT26" i="62"/>
  <c r="BV26" i="62" s="1"/>
  <c r="BU25" i="62"/>
  <c r="BT25" i="62"/>
  <c r="BV25" i="62" s="1"/>
  <c r="BU24" i="62"/>
  <c r="BT24" i="62"/>
  <c r="BV24" i="62" s="1"/>
  <c r="BU23" i="62"/>
  <c r="BT23" i="62"/>
  <c r="BV23" i="62" s="1"/>
  <c r="BU22" i="62"/>
  <c r="BT22" i="62"/>
  <c r="BV22" i="62" s="1"/>
  <c r="BU21" i="62"/>
  <c r="BT21" i="62"/>
  <c r="BV21" i="62" s="1"/>
  <c r="BT20" i="62"/>
  <c r="BV20" i="62" s="1"/>
  <c r="BU20" i="62" s="1"/>
  <c r="BV19" i="62"/>
  <c r="BU19" i="62"/>
  <c r="BT19" i="62"/>
  <c r="AT19" i="62" s="1"/>
  <c r="BU18" i="62"/>
  <c r="BT18" i="62"/>
  <c r="BV18" i="62" s="1"/>
  <c r="BV17" i="62"/>
  <c r="BU17" i="62"/>
  <c r="BT17" i="62"/>
  <c r="AT17" i="62" s="1"/>
  <c r="BU16" i="62"/>
  <c r="BT16" i="62"/>
  <c r="BV16" i="62" s="1"/>
  <c r="BV15" i="62"/>
  <c r="BU15" i="62"/>
  <c r="BT15" i="62"/>
  <c r="AT15" i="62" s="1"/>
  <c r="BU14" i="62"/>
  <c r="BT14" i="62"/>
  <c r="BV14" i="62" s="1"/>
  <c r="BV13" i="62"/>
  <c r="BU13" i="62" s="1"/>
  <c r="BT13" i="62"/>
  <c r="AT13" i="62" s="1"/>
  <c r="BU12" i="62"/>
  <c r="BT12" i="62"/>
  <c r="BV12" i="62" s="1"/>
  <c r="BV11" i="62"/>
  <c r="BU11" i="62"/>
  <c r="BT11" i="62"/>
  <c r="BU10" i="62"/>
  <c r="BT10" i="62"/>
  <c r="BV10" i="62" s="1"/>
  <c r="BV9" i="62"/>
  <c r="BU9" i="62"/>
  <c r="BT9" i="62"/>
  <c r="BU39" i="61"/>
  <c r="BT39" i="61"/>
  <c r="AT39" i="61" s="1"/>
  <c r="BV38" i="61"/>
  <c r="BU38" i="61"/>
  <c r="BT38" i="61"/>
  <c r="BT37" i="61"/>
  <c r="AT37" i="61" s="1"/>
  <c r="BU36" i="61"/>
  <c r="BT36" i="61"/>
  <c r="BU35" i="61"/>
  <c r="BT35" i="61"/>
  <c r="AT35" i="61" s="1"/>
  <c r="BV34" i="61"/>
  <c r="BU34" i="61"/>
  <c r="BT34" i="61"/>
  <c r="BU33" i="61"/>
  <c r="BT33" i="61"/>
  <c r="BV33" i="61" s="1"/>
  <c r="BV32" i="61"/>
  <c r="BU32" i="61"/>
  <c r="BT32" i="61"/>
  <c r="AT32" i="61" s="1"/>
  <c r="BU31" i="61"/>
  <c r="BT31" i="61"/>
  <c r="BV31" i="61" s="1"/>
  <c r="BV30" i="61"/>
  <c r="BU30" i="61"/>
  <c r="BT30" i="61"/>
  <c r="BU29" i="61"/>
  <c r="BT29" i="61"/>
  <c r="AT29" i="61" s="1"/>
  <c r="BU28" i="61"/>
  <c r="BT28" i="61"/>
  <c r="BU27" i="61"/>
  <c r="BT27" i="61"/>
  <c r="BV27" i="61" s="1"/>
  <c r="BV26" i="61"/>
  <c r="BU26" i="61"/>
  <c r="BT26" i="61"/>
  <c r="AT26" i="61" s="1"/>
  <c r="BU25" i="61"/>
  <c r="BT25" i="61"/>
  <c r="BV25" i="61" s="1"/>
  <c r="BU24" i="61"/>
  <c r="BT24" i="61"/>
  <c r="BT23" i="61"/>
  <c r="AT23" i="61" s="1"/>
  <c r="BU22" i="61"/>
  <c r="BT22" i="61"/>
  <c r="BU21" i="61"/>
  <c r="BT21" i="61"/>
  <c r="AT21" i="61" s="1"/>
  <c r="BV20" i="61"/>
  <c r="BU20" i="61"/>
  <c r="BT20" i="61"/>
  <c r="BU19" i="61"/>
  <c r="BT19" i="61"/>
  <c r="BU18" i="61"/>
  <c r="BT18" i="61"/>
  <c r="BU17" i="61"/>
  <c r="BT17" i="61"/>
  <c r="BT16" i="61"/>
  <c r="AT16" i="61" s="1"/>
  <c r="BU15" i="61"/>
  <c r="BT15" i="61"/>
  <c r="BV15" i="61" s="1"/>
  <c r="BU14" i="61"/>
  <c r="BT14" i="61"/>
  <c r="BU13" i="61"/>
  <c r="BT13" i="61"/>
  <c r="AT13" i="61" s="1"/>
  <c r="BV12" i="61"/>
  <c r="BU12" i="61"/>
  <c r="BT12" i="61"/>
  <c r="BU11" i="61"/>
  <c r="BT11" i="61"/>
  <c r="AT11" i="61" s="1"/>
  <c r="BT10" i="61"/>
  <c r="BU9" i="61"/>
  <c r="BT9" i="61"/>
  <c r="BV9" i="61" s="1"/>
  <c r="BV39" i="60"/>
  <c r="BU39" i="60"/>
  <c r="BT39" i="60"/>
  <c r="BU38" i="60"/>
  <c r="BT38" i="60"/>
  <c r="BV38" i="60" s="1"/>
  <c r="BV37" i="60"/>
  <c r="BU37" i="60"/>
  <c r="BT37" i="60"/>
  <c r="AT37" i="60" s="1"/>
  <c r="BU36" i="60"/>
  <c r="BT36" i="60"/>
  <c r="BV36" i="60" s="1"/>
  <c r="BV35" i="60"/>
  <c r="BU35" i="60"/>
  <c r="BT35" i="60"/>
  <c r="AT35" i="60" s="1"/>
  <c r="BU34" i="60"/>
  <c r="BT34" i="60"/>
  <c r="BU33" i="60"/>
  <c r="BT33" i="60"/>
  <c r="AT33" i="60" s="1"/>
  <c r="BV32" i="60"/>
  <c r="BU32" i="60" s="1"/>
  <c r="BT32" i="60"/>
  <c r="BU31" i="60"/>
  <c r="BT31" i="60"/>
  <c r="AT31" i="60" s="1"/>
  <c r="BV30" i="60"/>
  <c r="BU30" i="60"/>
  <c r="BT30" i="60"/>
  <c r="BU29" i="60"/>
  <c r="BT29" i="60"/>
  <c r="BV29" i="60" s="1"/>
  <c r="BU28" i="60"/>
  <c r="BT28" i="60"/>
  <c r="AT28" i="60" s="1"/>
  <c r="BU27" i="60"/>
  <c r="BT27" i="60"/>
  <c r="BU26" i="60"/>
  <c r="BT26" i="60"/>
  <c r="BV26" i="60" s="1"/>
  <c r="BV25" i="60"/>
  <c r="BU25" i="60" s="1"/>
  <c r="BT25" i="60"/>
  <c r="BU24" i="60"/>
  <c r="BT24" i="60"/>
  <c r="BV24" i="60" s="1"/>
  <c r="BV23" i="60"/>
  <c r="BU23" i="60"/>
  <c r="BT23" i="60"/>
  <c r="BU22" i="60"/>
  <c r="BT22" i="60"/>
  <c r="AT22" i="60" s="1"/>
  <c r="BU21" i="60"/>
  <c r="BT21" i="60"/>
  <c r="AT21" i="60" s="1"/>
  <c r="BU20" i="60"/>
  <c r="BT20" i="60"/>
  <c r="AT20" i="60" s="1"/>
  <c r="BT19" i="60"/>
  <c r="AT19" i="60" s="1"/>
  <c r="BU18" i="60"/>
  <c r="BT18" i="60"/>
  <c r="BV18" i="60" s="1"/>
  <c r="BU17" i="60"/>
  <c r="BT17" i="60"/>
  <c r="AT17" i="60" s="1"/>
  <c r="BU16" i="60"/>
  <c r="BT16" i="60"/>
  <c r="AT16" i="60" s="1"/>
  <c r="BU15" i="60"/>
  <c r="BT15" i="60"/>
  <c r="BV14" i="60"/>
  <c r="BU14" i="60"/>
  <c r="BT14" i="60"/>
  <c r="AT14" i="60" s="1"/>
  <c r="BU13" i="60"/>
  <c r="BT13" i="60"/>
  <c r="BV13" i="60" s="1"/>
  <c r="BT12" i="60"/>
  <c r="AT12" i="60" s="1"/>
  <c r="BU11" i="60"/>
  <c r="BT11" i="60"/>
  <c r="BV11" i="60" s="1"/>
  <c r="BU10" i="60"/>
  <c r="BT10" i="60"/>
  <c r="AT10" i="60" s="1"/>
  <c r="BU9" i="60"/>
  <c r="BT9" i="60"/>
  <c r="AT9" i="60" s="1"/>
  <c r="BV39" i="59"/>
  <c r="BU39" i="59"/>
  <c r="BT39" i="59"/>
  <c r="BV38" i="59"/>
  <c r="BU38" i="59"/>
  <c r="BT38" i="59"/>
  <c r="BU37" i="59"/>
  <c r="BT37" i="59"/>
  <c r="BV37" i="59" s="1"/>
  <c r="BV36" i="59"/>
  <c r="BU36" i="59"/>
  <c r="BT36" i="59"/>
  <c r="BT35" i="59"/>
  <c r="AT35" i="59" s="1"/>
  <c r="BU34" i="59"/>
  <c r="BT34" i="59"/>
  <c r="BV33" i="59"/>
  <c r="BU33" i="59"/>
  <c r="BT33" i="59"/>
  <c r="AT33" i="59" s="1"/>
  <c r="BU32" i="59"/>
  <c r="BT32" i="59"/>
  <c r="BV32" i="59" s="1"/>
  <c r="BV31" i="59"/>
  <c r="BU31" i="59"/>
  <c r="BT31" i="59"/>
  <c r="AT31" i="59" s="1"/>
  <c r="BU30" i="59"/>
  <c r="BT30" i="59"/>
  <c r="BV30" i="59" s="1"/>
  <c r="BT29" i="59"/>
  <c r="AT29" i="59" s="1"/>
  <c r="BU28" i="59"/>
  <c r="BT28" i="59"/>
  <c r="BU27" i="59"/>
  <c r="BT27" i="59"/>
  <c r="BV27" i="59" s="1"/>
  <c r="BV26" i="59"/>
  <c r="BU26" i="59"/>
  <c r="BT26" i="59"/>
  <c r="BU25" i="59"/>
  <c r="BT25" i="59"/>
  <c r="BV25" i="59" s="1"/>
  <c r="BV24" i="59"/>
  <c r="BU24" i="59"/>
  <c r="BT24" i="59"/>
  <c r="BU23" i="59"/>
  <c r="BT23" i="59"/>
  <c r="AT23" i="59" s="1"/>
  <c r="BT22" i="59"/>
  <c r="BV21" i="59"/>
  <c r="BU21" i="59"/>
  <c r="BT21" i="59"/>
  <c r="AT21" i="59" s="1"/>
  <c r="BU20" i="59"/>
  <c r="BT20" i="59"/>
  <c r="BV20" i="59" s="1"/>
  <c r="BV19" i="59"/>
  <c r="BU19" i="59"/>
  <c r="BT19" i="59"/>
  <c r="AT19" i="59" s="1"/>
  <c r="BU18" i="59"/>
  <c r="BT18" i="59"/>
  <c r="BV18" i="59" s="1"/>
  <c r="BU17" i="59"/>
  <c r="BT17" i="59"/>
  <c r="AT17" i="59" s="1"/>
  <c r="BU16" i="59"/>
  <c r="BT16" i="59"/>
  <c r="AT16" i="59" s="1"/>
  <c r="BT15" i="59"/>
  <c r="BV15" i="59" s="1"/>
  <c r="BU15" i="59" s="1"/>
  <c r="BV14" i="59"/>
  <c r="BU14" i="59"/>
  <c r="BT14" i="59"/>
  <c r="AT14" i="59" s="1"/>
  <c r="BU13" i="59"/>
  <c r="BT13" i="59"/>
  <c r="BV13" i="59" s="1"/>
  <c r="BV12" i="59"/>
  <c r="BU12" i="59"/>
  <c r="BT12" i="59"/>
  <c r="AT12" i="59" s="1"/>
  <c r="BU11" i="59"/>
  <c r="BT11" i="59"/>
  <c r="BU10" i="59"/>
  <c r="BT10" i="59"/>
  <c r="BV9" i="59"/>
  <c r="BU9" i="59"/>
  <c r="BT9" i="59"/>
  <c r="BT39" i="52"/>
  <c r="BV39" i="52" s="1"/>
  <c r="BU39" i="52" s="1"/>
  <c r="BU38" i="52"/>
  <c r="BT38" i="52"/>
  <c r="AT38" i="52" s="1"/>
  <c r="BU37" i="52"/>
  <c r="BT37" i="52"/>
  <c r="BV37" i="52" s="1"/>
  <c r="BU36" i="52"/>
  <c r="BT36" i="52"/>
  <c r="AT36" i="52" s="1"/>
  <c r="BU35" i="52"/>
  <c r="BT35" i="52"/>
  <c r="BV35" i="52" s="1"/>
  <c r="BU34" i="52"/>
  <c r="BT34" i="52"/>
  <c r="BV34" i="52" s="1"/>
  <c r="BU33" i="52"/>
  <c r="BT33" i="52"/>
  <c r="BV33" i="52" s="1"/>
  <c r="BU32" i="52"/>
  <c r="BT32" i="52"/>
  <c r="BV32" i="52" s="1"/>
  <c r="BT31" i="52"/>
  <c r="BV31" i="52" s="1"/>
  <c r="BU31" i="52" s="1"/>
  <c r="BU30" i="52"/>
  <c r="BT30" i="52"/>
  <c r="BV30" i="52" s="1"/>
  <c r="BU29" i="52"/>
  <c r="BT29" i="52"/>
  <c r="BV29" i="52" s="1"/>
  <c r="BU28" i="52"/>
  <c r="BT28" i="52"/>
  <c r="BV28" i="52" s="1"/>
  <c r="BU27" i="52"/>
  <c r="BT27" i="52"/>
  <c r="BV27" i="52" s="1"/>
  <c r="BU26" i="52"/>
  <c r="BT26" i="52"/>
  <c r="AT26" i="52" s="1"/>
  <c r="BU25" i="52"/>
  <c r="BT25" i="52"/>
  <c r="BV25" i="52" s="1"/>
  <c r="BT24" i="52"/>
  <c r="BV24" i="52" s="1"/>
  <c r="BU24" i="52" s="1"/>
  <c r="BU23" i="52"/>
  <c r="BT23" i="52"/>
  <c r="BV23" i="52" s="1"/>
  <c r="BU22" i="52"/>
  <c r="BT22" i="52"/>
  <c r="BV22" i="52" s="1"/>
  <c r="BU21" i="52"/>
  <c r="BT21" i="52"/>
  <c r="BV21" i="52" s="1"/>
  <c r="BU20" i="52"/>
  <c r="BT20" i="52"/>
  <c r="AT20" i="52" s="1"/>
  <c r="BU19" i="52"/>
  <c r="BT19" i="52"/>
  <c r="BV19" i="52" s="1"/>
  <c r="BT18" i="52"/>
  <c r="BV18" i="52" s="1"/>
  <c r="BU18" i="52" s="1"/>
  <c r="BU17" i="52"/>
  <c r="BT17" i="52"/>
  <c r="BV17" i="52" s="1"/>
  <c r="BU16" i="52"/>
  <c r="BT16" i="52"/>
  <c r="BV16" i="52" s="1"/>
  <c r="BU15" i="52"/>
  <c r="BT15" i="52"/>
  <c r="BV15" i="52" s="1"/>
  <c r="BU14" i="52"/>
  <c r="BT14" i="52"/>
  <c r="AT14" i="52" s="1"/>
  <c r="BV13" i="52"/>
  <c r="BU13" i="52"/>
  <c r="BT13" i="52"/>
  <c r="BU12" i="52"/>
  <c r="BT12" i="52"/>
  <c r="AT12" i="52" s="1"/>
  <c r="BV11" i="52"/>
  <c r="BU11" i="52"/>
  <c r="BT11" i="52"/>
  <c r="BU10" i="52"/>
  <c r="BT10" i="52"/>
  <c r="BV10" i="52" s="1"/>
  <c r="BV9" i="52"/>
  <c r="BU9" i="52"/>
  <c r="BT9" i="52"/>
  <c r="BV10" i="58"/>
  <c r="BV11" i="58"/>
  <c r="BV12" i="58"/>
  <c r="BV13" i="58"/>
  <c r="BV14" i="58"/>
  <c r="BU14" i="58" s="1"/>
  <c r="BV15" i="58"/>
  <c r="BV16" i="58"/>
  <c r="BV17" i="58"/>
  <c r="BV18" i="58"/>
  <c r="BV19" i="58"/>
  <c r="BV20" i="58"/>
  <c r="BV21" i="58"/>
  <c r="BV22" i="58"/>
  <c r="BV23" i="58"/>
  <c r="BV24" i="58"/>
  <c r="BV25" i="58"/>
  <c r="BV26" i="58"/>
  <c r="BV27" i="58"/>
  <c r="BV28" i="58"/>
  <c r="BV29" i="58"/>
  <c r="BV30" i="58"/>
  <c r="BV31" i="58"/>
  <c r="BV32" i="58"/>
  <c r="BV33" i="58"/>
  <c r="BV34" i="58"/>
  <c r="BV35" i="58"/>
  <c r="BV36" i="58"/>
  <c r="BV37" i="58"/>
  <c r="BV38" i="58"/>
  <c r="BV39" i="58"/>
  <c r="BV9" i="58"/>
  <c r="AV39" i="58"/>
  <c r="AU39" i="58" s="1"/>
  <c r="AT39" i="58"/>
  <c r="AV38" i="58"/>
  <c r="AU38" i="58"/>
  <c r="AT38" i="58"/>
  <c r="AV37" i="58"/>
  <c r="AU37" i="58" s="1"/>
  <c r="AT37" i="58"/>
  <c r="AV36" i="58"/>
  <c r="AU36" i="58"/>
  <c r="AT36" i="58"/>
  <c r="AV35" i="58"/>
  <c r="AU35" i="58" s="1"/>
  <c r="AT35" i="58"/>
  <c r="AV34" i="58"/>
  <c r="AU34" i="58"/>
  <c r="AT34" i="58"/>
  <c r="AV33" i="58"/>
  <c r="AU33" i="58" s="1"/>
  <c r="AT33" i="58"/>
  <c r="AV32" i="58"/>
  <c r="AU32" i="58"/>
  <c r="AT32" i="58"/>
  <c r="AV31" i="58"/>
  <c r="AU31" i="58" s="1"/>
  <c r="AT31" i="58"/>
  <c r="AV30" i="58"/>
  <c r="AU30" i="58" s="1"/>
  <c r="AT30" i="58"/>
  <c r="AV29" i="58"/>
  <c r="AU29" i="58" s="1"/>
  <c r="AT29" i="58"/>
  <c r="AV28" i="58"/>
  <c r="AU28" i="58"/>
  <c r="AT28" i="58"/>
  <c r="AV27" i="58"/>
  <c r="AU27" i="58" s="1"/>
  <c r="AT27" i="58"/>
  <c r="AV26" i="58"/>
  <c r="AU26" i="58"/>
  <c r="AT26" i="58"/>
  <c r="AV25" i="58"/>
  <c r="AU25" i="58" s="1"/>
  <c r="AT25" i="58"/>
  <c r="AV24" i="58"/>
  <c r="AU24" i="58" s="1"/>
  <c r="AT24" i="58"/>
  <c r="AV23" i="58"/>
  <c r="AU23" i="58" s="1"/>
  <c r="AT23" i="58"/>
  <c r="AV22" i="58"/>
  <c r="AU22" i="58"/>
  <c r="AT22" i="58"/>
  <c r="AV21" i="58"/>
  <c r="AU21" i="58" s="1"/>
  <c r="AT21" i="58"/>
  <c r="AV20" i="58"/>
  <c r="AU20" i="58" s="1"/>
  <c r="AT20" i="58"/>
  <c r="AV19" i="58"/>
  <c r="AU19" i="58" s="1"/>
  <c r="AT19" i="58"/>
  <c r="AV18" i="58"/>
  <c r="AU18" i="58" s="1"/>
  <c r="AT18" i="58"/>
  <c r="AV17" i="58"/>
  <c r="AU17" i="58" s="1"/>
  <c r="AT17" i="58"/>
  <c r="AV16" i="58"/>
  <c r="AU16" i="58"/>
  <c r="AT16" i="58"/>
  <c r="AV15" i="58"/>
  <c r="AU15" i="58" s="1"/>
  <c r="AT15" i="58"/>
  <c r="AV14" i="58"/>
  <c r="AU14" i="58"/>
  <c r="AT14" i="58"/>
  <c r="AV13" i="58"/>
  <c r="AU13" i="58" s="1"/>
  <c r="AT13" i="58"/>
  <c r="AV12" i="58"/>
  <c r="AU12" i="58" s="1"/>
  <c r="AT12" i="58"/>
  <c r="AV11" i="58"/>
  <c r="AU11" i="58" s="1"/>
  <c r="AT11" i="58"/>
  <c r="AV10" i="58"/>
  <c r="AU10" i="58"/>
  <c r="AT10" i="58"/>
  <c r="AV9" i="58"/>
  <c r="AU9" i="58" s="1"/>
  <c r="AT9" i="58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R43" i="64"/>
  <c r="BR42" i="64"/>
  <c r="BR41" i="64"/>
  <c r="BR40" i="64"/>
  <c r="BU39" i="58"/>
  <c r="BT39" i="58"/>
  <c r="BU38" i="58"/>
  <c r="BT38" i="58"/>
  <c r="BU37" i="58"/>
  <c r="BT37" i="58"/>
  <c r="BU36" i="58"/>
  <c r="BT36" i="58"/>
  <c r="BU35" i="58"/>
  <c r="BT35" i="58"/>
  <c r="BU34" i="58"/>
  <c r="BT34" i="58"/>
  <c r="BU33" i="58"/>
  <c r="BT33" i="58"/>
  <c r="BU32" i="58"/>
  <c r="BT32" i="58"/>
  <c r="BU31" i="58"/>
  <c r="BT31" i="58"/>
  <c r="BU30" i="58"/>
  <c r="BT30" i="58"/>
  <c r="BU29" i="58"/>
  <c r="BT29" i="58"/>
  <c r="BU28" i="58"/>
  <c r="BT28" i="58"/>
  <c r="BU27" i="58"/>
  <c r="BT27" i="58"/>
  <c r="BU26" i="58"/>
  <c r="BT26" i="58"/>
  <c r="BU25" i="58"/>
  <c r="BT25" i="58"/>
  <c r="BU24" i="58"/>
  <c r="BT24" i="58"/>
  <c r="BU23" i="58"/>
  <c r="BT23" i="58"/>
  <c r="BU22" i="58"/>
  <c r="BT22" i="58"/>
  <c r="BU21" i="58"/>
  <c r="BT21" i="58"/>
  <c r="BU20" i="58"/>
  <c r="BT20" i="58"/>
  <c r="BU19" i="58"/>
  <c r="BT19" i="58"/>
  <c r="BU18" i="58"/>
  <c r="BT18" i="58"/>
  <c r="BU17" i="58"/>
  <c r="BT17" i="58"/>
  <c r="BU16" i="58"/>
  <c r="BT16" i="58"/>
  <c r="BU15" i="58"/>
  <c r="BT15" i="58"/>
  <c r="BT14" i="58"/>
  <c r="BU13" i="58"/>
  <c r="BT13" i="58"/>
  <c r="BU12" i="58"/>
  <c r="BT12" i="58"/>
  <c r="BU11" i="58"/>
  <c r="BT11" i="58"/>
  <c r="BU10" i="58"/>
  <c r="BT10" i="58"/>
  <c r="BU9" i="58"/>
  <c r="BT9" i="58"/>
  <c r="AV10" i="52"/>
  <c r="AV11" i="52"/>
  <c r="AV12" i="52"/>
  <c r="AV13" i="52"/>
  <c r="AV14" i="52"/>
  <c r="AV15" i="52"/>
  <c r="AU15" i="52" s="1"/>
  <c r="AV16" i="52"/>
  <c r="AV17" i="52"/>
  <c r="AV18" i="52"/>
  <c r="AV19" i="52"/>
  <c r="AU19" i="52" s="1"/>
  <c r="AV20" i="52"/>
  <c r="AV21" i="52"/>
  <c r="AU21" i="52" s="1"/>
  <c r="AV22" i="52"/>
  <c r="AV23" i="52"/>
  <c r="AU23" i="52" s="1"/>
  <c r="AV24" i="52"/>
  <c r="AV25" i="52"/>
  <c r="AU25" i="52" s="1"/>
  <c r="AV26" i="52"/>
  <c r="AU26" i="52" s="1"/>
  <c r="AV27" i="52"/>
  <c r="AU27" i="52" s="1"/>
  <c r="AV28" i="52"/>
  <c r="AV29" i="52"/>
  <c r="AV30" i="52"/>
  <c r="AV31" i="52"/>
  <c r="AU31" i="52" s="1"/>
  <c r="AV32" i="52"/>
  <c r="AU32" i="52" s="1"/>
  <c r="AV33" i="52"/>
  <c r="AU33" i="52" s="1"/>
  <c r="AV34" i="52"/>
  <c r="AV35" i="52"/>
  <c r="AV36" i="52"/>
  <c r="AV37" i="52"/>
  <c r="AU37" i="52" s="1"/>
  <c r="AV38" i="52"/>
  <c r="AU38" i="52" s="1"/>
  <c r="AV39" i="52"/>
  <c r="AU39" i="52" s="1"/>
  <c r="AV9" i="52"/>
  <c r="AU9" i="52" s="1"/>
  <c r="AU10" i="52"/>
  <c r="AU11" i="52"/>
  <c r="AU12" i="52"/>
  <c r="AU13" i="52"/>
  <c r="AU14" i="52"/>
  <c r="AU16" i="52"/>
  <c r="AU17" i="52"/>
  <c r="AU18" i="52"/>
  <c r="AU20" i="52"/>
  <c r="AU22" i="52"/>
  <c r="AU24" i="52"/>
  <c r="AU28" i="52"/>
  <c r="AU29" i="52"/>
  <c r="AU30" i="52"/>
  <c r="AU34" i="52"/>
  <c r="AU35" i="52"/>
  <c r="AU36" i="52"/>
  <c r="AT13" i="52"/>
  <c r="AT17" i="52"/>
  <c r="AT19" i="52"/>
  <c r="AT23" i="52"/>
  <c r="AT25" i="52"/>
  <c r="AT29" i="52"/>
  <c r="AT31" i="52"/>
  <c r="AT35" i="52"/>
  <c r="AT37" i="52"/>
  <c r="AT39" i="52"/>
  <c r="AT33" i="52"/>
  <c r="AT28" i="52"/>
  <c r="AT27" i="52"/>
  <c r="AT21" i="52"/>
  <c r="AT16" i="52"/>
  <c r="AT15" i="52"/>
  <c r="AT9" i="52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Z39" i="52"/>
  <c r="AB39" i="52" s="1"/>
  <c r="AA39" i="52"/>
  <c r="Z10" i="52"/>
  <c r="AA10" i="52"/>
  <c r="AB10" i="52"/>
  <c r="Z11" i="52"/>
  <c r="AB11" i="52" s="1"/>
  <c r="AA11" i="52"/>
  <c r="Z12" i="52"/>
  <c r="AA12" i="52"/>
  <c r="AB12" i="52"/>
  <c r="Z13" i="52"/>
  <c r="AB13" i="52" s="1"/>
  <c r="AA13" i="52"/>
  <c r="Z14" i="52"/>
  <c r="AA14" i="52"/>
  <c r="AB14" i="52"/>
  <c r="Z15" i="52"/>
  <c r="AB15" i="52" s="1"/>
  <c r="AA15" i="52"/>
  <c r="Z16" i="52"/>
  <c r="AA16" i="52"/>
  <c r="AB16" i="52"/>
  <c r="Z17" i="52"/>
  <c r="AB17" i="52" s="1"/>
  <c r="AA17" i="52"/>
  <c r="Z18" i="52"/>
  <c r="AA18" i="52"/>
  <c r="AB18" i="52"/>
  <c r="Z19" i="52"/>
  <c r="AB19" i="52" s="1"/>
  <c r="AA19" i="52"/>
  <c r="Z20" i="52"/>
  <c r="AA20" i="52"/>
  <c r="AB20" i="52"/>
  <c r="Z21" i="52"/>
  <c r="AB21" i="52" s="1"/>
  <c r="AA21" i="52"/>
  <c r="Z22" i="52"/>
  <c r="AA22" i="52"/>
  <c r="AB22" i="52"/>
  <c r="Z23" i="52"/>
  <c r="AB23" i="52" s="1"/>
  <c r="AA23" i="52"/>
  <c r="Z24" i="52"/>
  <c r="AA24" i="52"/>
  <c r="AB24" i="52"/>
  <c r="Z25" i="52"/>
  <c r="AB25" i="52" s="1"/>
  <c r="AA25" i="52"/>
  <c r="Z26" i="52"/>
  <c r="AA26" i="52"/>
  <c r="AB26" i="52"/>
  <c r="Z27" i="52"/>
  <c r="AB27" i="52" s="1"/>
  <c r="AA27" i="52"/>
  <c r="Z28" i="52"/>
  <c r="AA28" i="52"/>
  <c r="AB28" i="52"/>
  <c r="Z29" i="52"/>
  <c r="AB29" i="52" s="1"/>
  <c r="AA29" i="52"/>
  <c r="Z30" i="52"/>
  <c r="AA30" i="52"/>
  <c r="AB30" i="52"/>
  <c r="Z31" i="52"/>
  <c r="AB31" i="52" s="1"/>
  <c r="AA31" i="52"/>
  <c r="Z32" i="52"/>
  <c r="AA32" i="52"/>
  <c r="AB32" i="52"/>
  <c r="Z33" i="52"/>
  <c r="AB33" i="52" s="1"/>
  <c r="AA33" i="52"/>
  <c r="Z34" i="52"/>
  <c r="AA34" i="52"/>
  <c r="AB34" i="52"/>
  <c r="Z35" i="52"/>
  <c r="AB35" i="52" s="1"/>
  <c r="AA35" i="52"/>
  <c r="Z36" i="52"/>
  <c r="AA36" i="52"/>
  <c r="AB36" i="52"/>
  <c r="Z37" i="52"/>
  <c r="AB37" i="52" s="1"/>
  <c r="AA37" i="52"/>
  <c r="Z38" i="52"/>
  <c r="AA38" i="52"/>
  <c r="AB38" i="52"/>
  <c r="Q10" i="52"/>
  <c r="Q11" i="52"/>
  <c r="Q12" i="52"/>
  <c r="Q13" i="52"/>
  <c r="Q14" i="52"/>
  <c r="Q15" i="52"/>
  <c r="Q16" i="52"/>
  <c r="Q17" i="52"/>
  <c r="Q18" i="52"/>
  <c r="Q19" i="52"/>
  <c r="Q20" i="52"/>
  <c r="Q21" i="52"/>
  <c r="Q22" i="52"/>
  <c r="Q23" i="52"/>
  <c r="Q24" i="52"/>
  <c r="Q25" i="52"/>
  <c r="Q26" i="52"/>
  <c r="Q27" i="52"/>
  <c r="Q28" i="52"/>
  <c r="Q29" i="52"/>
  <c r="Q30" i="52"/>
  <c r="Q31" i="52"/>
  <c r="Q32" i="52"/>
  <c r="Q33" i="52"/>
  <c r="Q34" i="52"/>
  <c r="Q35" i="52"/>
  <c r="Q36" i="52"/>
  <c r="Q37" i="52"/>
  <c r="Q38" i="52"/>
  <c r="Q39" i="52"/>
  <c r="N10" i="52"/>
  <c r="N11" i="52"/>
  <c r="N12" i="52"/>
  <c r="N13" i="52"/>
  <c r="N14" i="52"/>
  <c r="N15" i="52"/>
  <c r="N16" i="52"/>
  <c r="N17" i="52"/>
  <c r="N18" i="52"/>
  <c r="N19" i="52"/>
  <c r="N20" i="52"/>
  <c r="N21" i="52"/>
  <c r="N22" i="52"/>
  <c r="N23" i="52"/>
  <c r="N24" i="52"/>
  <c r="N25" i="52"/>
  <c r="N26" i="52"/>
  <c r="N27" i="52"/>
  <c r="N28" i="52"/>
  <c r="N29" i="52"/>
  <c r="N30" i="52"/>
  <c r="N31" i="52"/>
  <c r="N32" i="52"/>
  <c r="N33" i="52"/>
  <c r="N34" i="52"/>
  <c r="N35" i="52"/>
  <c r="N36" i="52"/>
  <c r="N37" i="52"/>
  <c r="N38" i="52"/>
  <c r="N39" i="52"/>
  <c r="K10" i="52"/>
  <c r="K11" i="52"/>
  <c r="K12" i="52"/>
  <c r="K13" i="52"/>
  <c r="K14" i="52"/>
  <c r="K15" i="52"/>
  <c r="K16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P9" i="52"/>
  <c r="BY41" i="68" l="1"/>
  <c r="AT36" i="68"/>
  <c r="AT16" i="68"/>
  <c r="AT32" i="68"/>
  <c r="BT43" i="68"/>
  <c r="BT40" i="68"/>
  <c r="BT41" i="68"/>
  <c r="BT42" i="68"/>
  <c r="AT12" i="68"/>
  <c r="AT28" i="68"/>
  <c r="BV30" i="68"/>
  <c r="BV34" i="68"/>
  <c r="AT14" i="68"/>
  <c r="AT42" i="68" s="1"/>
  <c r="BV12" i="68"/>
  <c r="BV18" i="68"/>
  <c r="BV20" i="68"/>
  <c r="BV41" i="68" s="1"/>
  <c r="BU41" i="68" s="1"/>
  <c r="AO21" i="41" s="1"/>
  <c r="BV22" i="68"/>
  <c r="BV29" i="68"/>
  <c r="BU29" i="68" s="1"/>
  <c r="BU43" i="68" s="1"/>
  <c r="BV31" i="68"/>
  <c r="AP43" i="68"/>
  <c r="AP41" i="68"/>
  <c r="H21" i="41" s="1"/>
  <c r="AP42" i="68"/>
  <c r="BU42" i="68"/>
  <c r="BT40" i="67"/>
  <c r="BT41" i="67"/>
  <c r="BT43" i="67"/>
  <c r="BT42" i="67"/>
  <c r="AT14" i="67"/>
  <c r="AT36" i="67"/>
  <c r="BV22" i="67"/>
  <c r="BV24" i="67"/>
  <c r="BV26" i="67"/>
  <c r="BV28" i="67"/>
  <c r="BU28" i="67" s="1"/>
  <c r="BV30" i="67"/>
  <c r="BV32" i="67"/>
  <c r="BV34" i="67"/>
  <c r="BV38" i="67"/>
  <c r="AT18" i="67"/>
  <c r="AT41" i="67" s="1"/>
  <c r="J20" i="41" s="1"/>
  <c r="AT27" i="67"/>
  <c r="AT29" i="67"/>
  <c r="AT31" i="67"/>
  <c r="AT16" i="67"/>
  <c r="BV10" i="67"/>
  <c r="BV12" i="67"/>
  <c r="BV20" i="67"/>
  <c r="AT33" i="67"/>
  <c r="BV21" i="67"/>
  <c r="BU21" i="67" s="1"/>
  <c r="BU42" i="67" s="1"/>
  <c r="AT10" i="67"/>
  <c r="BY41" i="67"/>
  <c r="AP43" i="67"/>
  <c r="AP42" i="67"/>
  <c r="AP41" i="67"/>
  <c r="H20" i="41" s="1"/>
  <c r="AU14" i="67"/>
  <c r="AU41" i="67" s="1"/>
  <c r="K20" i="41" s="1"/>
  <c r="AV41" i="67"/>
  <c r="I20" i="41" s="1"/>
  <c r="AV42" i="67"/>
  <c r="AV43" i="67"/>
  <c r="BV38" i="66"/>
  <c r="BU38" i="66" s="1"/>
  <c r="BT43" i="66"/>
  <c r="BT40" i="66"/>
  <c r="BT42" i="66"/>
  <c r="BT41" i="66"/>
  <c r="AT17" i="66"/>
  <c r="AT19" i="66"/>
  <c r="AT9" i="66"/>
  <c r="AT43" i="66" s="1"/>
  <c r="AT14" i="66"/>
  <c r="AT41" i="66" s="1"/>
  <c r="J19" i="41" s="1"/>
  <c r="AT21" i="66"/>
  <c r="AT30" i="66"/>
  <c r="BV9" i="66"/>
  <c r="BV11" i="66"/>
  <c r="BV13" i="66"/>
  <c r="BV15" i="66"/>
  <c r="BV23" i="66"/>
  <c r="BV25" i="66"/>
  <c r="BU25" i="66" s="1"/>
  <c r="BV27" i="66"/>
  <c r="BV29" i="66"/>
  <c r="BV31" i="66"/>
  <c r="BU31" i="66" s="1"/>
  <c r="BV33" i="66"/>
  <c r="AT16" i="66"/>
  <c r="AT42" i="66" s="1"/>
  <c r="AT32" i="66"/>
  <c r="AT20" i="66"/>
  <c r="AT18" i="66"/>
  <c r="AT34" i="66"/>
  <c r="BV10" i="66"/>
  <c r="BU10" i="66" s="1"/>
  <c r="BU43" i="66" s="1"/>
  <c r="BV12" i="66"/>
  <c r="BV22" i="66"/>
  <c r="BV24" i="66"/>
  <c r="BY41" i="66"/>
  <c r="AP43" i="66"/>
  <c r="AP41" i="66"/>
  <c r="H19" i="41" s="1"/>
  <c r="AP42" i="66"/>
  <c r="AU17" i="66"/>
  <c r="AV41" i="66"/>
  <c r="I19" i="41" s="1"/>
  <c r="AV42" i="66"/>
  <c r="AV43" i="66"/>
  <c r="AV42" i="68"/>
  <c r="AV41" i="68"/>
  <c r="I21" i="41" s="1"/>
  <c r="AV43" i="68"/>
  <c r="AU41" i="68"/>
  <c r="K21" i="41" s="1"/>
  <c r="AU42" i="68"/>
  <c r="AU43" i="68"/>
  <c r="AT16" i="65"/>
  <c r="AT37" i="65"/>
  <c r="AT10" i="65"/>
  <c r="BV31" i="65"/>
  <c r="AT14" i="65"/>
  <c r="BV29" i="65"/>
  <c r="BV27" i="65"/>
  <c r="AT11" i="65"/>
  <c r="AT28" i="65"/>
  <c r="AT34" i="65"/>
  <c r="BV15" i="65"/>
  <c r="BV21" i="65"/>
  <c r="AT19" i="65"/>
  <c r="AT36" i="65"/>
  <c r="AT24" i="65"/>
  <c r="AT30" i="65"/>
  <c r="AT17" i="65"/>
  <c r="BV23" i="65"/>
  <c r="AT13" i="65"/>
  <c r="BV26" i="65"/>
  <c r="BU26" i="65" s="1"/>
  <c r="BV32" i="65"/>
  <c r="AT12" i="65"/>
  <c r="AT18" i="65"/>
  <c r="AT25" i="65"/>
  <c r="BV20" i="65"/>
  <c r="BT43" i="65"/>
  <c r="BT40" i="65"/>
  <c r="BT42" i="65"/>
  <c r="BT41" i="65"/>
  <c r="BV9" i="65"/>
  <c r="BY41" i="65"/>
  <c r="AP43" i="65"/>
  <c r="AP41" i="65"/>
  <c r="H18" i="41" s="1"/>
  <c r="AP42" i="65"/>
  <c r="BU43" i="65"/>
  <c r="BU42" i="65"/>
  <c r="AV42" i="65"/>
  <c r="AV43" i="65"/>
  <c r="AV41" i="65"/>
  <c r="I18" i="41" s="1"/>
  <c r="AU41" i="65"/>
  <c r="K18" i="41" s="1"/>
  <c r="AU42" i="65"/>
  <c r="AU43" i="65"/>
  <c r="AT27" i="64"/>
  <c r="AT15" i="64"/>
  <c r="AT29" i="64"/>
  <c r="BV9" i="64"/>
  <c r="BU9" i="64" s="1"/>
  <c r="BU43" i="64" s="1"/>
  <c r="BV25" i="64"/>
  <c r="BV37" i="64"/>
  <c r="BT43" i="64"/>
  <c r="AT21" i="64"/>
  <c r="AT28" i="64"/>
  <c r="AT33" i="64"/>
  <c r="AT35" i="64"/>
  <c r="AT17" i="64"/>
  <c r="BV11" i="64"/>
  <c r="BV23" i="64"/>
  <c r="BV31" i="64"/>
  <c r="BV39" i="64"/>
  <c r="AT30" i="64"/>
  <c r="BV13" i="64"/>
  <c r="BV19" i="64"/>
  <c r="BV32" i="64"/>
  <c r="AT11" i="63"/>
  <c r="AT29" i="63"/>
  <c r="AT13" i="63"/>
  <c r="AT15" i="63"/>
  <c r="AT35" i="63"/>
  <c r="AT31" i="63"/>
  <c r="AT33" i="63"/>
  <c r="BV9" i="63"/>
  <c r="BV17" i="63"/>
  <c r="BV19" i="63"/>
  <c r="BV21" i="63"/>
  <c r="BV37" i="63"/>
  <c r="AT10" i="63"/>
  <c r="BV34" i="62"/>
  <c r="BU34" i="62" s="1"/>
  <c r="AT18" i="62"/>
  <c r="AT20" i="62"/>
  <c r="AT22" i="62"/>
  <c r="AT24" i="62"/>
  <c r="AT37" i="62"/>
  <c r="AT26" i="62"/>
  <c r="BV32" i="62"/>
  <c r="AT28" i="62"/>
  <c r="AT30" i="62"/>
  <c r="AT21" i="62"/>
  <c r="AT23" i="62"/>
  <c r="AT25" i="62"/>
  <c r="AT10" i="62"/>
  <c r="BV10" i="61"/>
  <c r="BU10" i="61" s="1"/>
  <c r="AU16" i="61"/>
  <c r="BV19" i="61"/>
  <c r="BV17" i="61"/>
  <c r="AU10" i="61"/>
  <c r="AU30" i="61"/>
  <c r="AU37" i="61"/>
  <c r="AT15" i="61"/>
  <c r="AT25" i="61"/>
  <c r="AT31" i="61"/>
  <c r="BV11" i="61"/>
  <c r="BV13" i="61"/>
  <c r="BV21" i="61"/>
  <c r="BV23" i="61"/>
  <c r="BU23" i="61" s="1"/>
  <c r="BV29" i="61"/>
  <c r="BV35" i="61"/>
  <c r="BV37" i="61"/>
  <c r="BU37" i="61" s="1"/>
  <c r="BV39" i="61"/>
  <c r="BV21" i="60"/>
  <c r="BV17" i="60"/>
  <c r="AT38" i="60"/>
  <c r="BV12" i="60"/>
  <c r="BU12" i="60" s="1"/>
  <c r="BV10" i="60"/>
  <c r="BV28" i="60"/>
  <c r="BV19" i="60"/>
  <c r="BU19" i="60" s="1"/>
  <c r="AT29" i="60"/>
  <c r="BV31" i="60"/>
  <c r="AT18" i="60"/>
  <c r="BV20" i="60"/>
  <c r="AT13" i="59"/>
  <c r="AT15" i="59"/>
  <c r="AT25" i="59"/>
  <c r="AT27" i="59"/>
  <c r="AT37" i="59"/>
  <c r="BV17" i="59"/>
  <c r="BV29" i="59"/>
  <c r="BU29" i="59" s="1"/>
  <c r="AT10" i="59"/>
  <c r="BV10" i="59"/>
  <c r="AU22" i="59"/>
  <c r="AU29" i="59"/>
  <c r="AU35" i="59"/>
  <c r="BY41" i="64"/>
  <c r="BT40" i="64"/>
  <c r="AT30" i="52"/>
  <c r="AT32" i="52"/>
  <c r="BV14" i="52"/>
  <c r="BV20" i="52"/>
  <c r="BV26" i="52"/>
  <c r="BV38" i="52"/>
  <c r="AT10" i="52"/>
  <c r="AT22" i="52"/>
  <c r="BV12" i="52"/>
  <c r="BV36" i="52"/>
  <c r="BT42" i="64"/>
  <c r="BU42" i="64"/>
  <c r="BT41" i="64"/>
  <c r="AT34" i="52"/>
  <c r="AT18" i="52"/>
  <c r="AT24" i="52"/>
  <c r="AT11" i="52"/>
  <c r="AE39" i="59"/>
  <c r="AA39" i="59"/>
  <c r="Z39" i="59"/>
  <c r="AB39" i="59" s="1"/>
  <c r="Q39" i="59"/>
  <c r="N39" i="59"/>
  <c r="K39" i="59"/>
  <c r="AE38" i="59"/>
  <c r="AA38" i="59"/>
  <c r="Z38" i="59"/>
  <c r="AB38" i="59" s="1"/>
  <c r="Q38" i="59"/>
  <c r="N38" i="59"/>
  <c r="K38" i="59"/>
  <c r="AE37" i="59"/>
  <c r="AA37" i="59"/>
  <c r="Z37" i="59"/>
  <c r="AB37" i="59" s="1"/>
  <c r="Q37" i="59"/>
  <c r="N37" i="59"/>
  <c r="K37" i="59"/>
  <c r="AE36" i="59"/>
  <c r="AA36" i="59"/>
  <c r="Z36" i="59"/>
  <c r="Q36" i="59"/>
  <c r="N36" i="59"/>
  <c r="K36" i="59"/>
  <c r="AE35" i="59"/>
  <c r="AA35" i="59"/>
  <c r="Z35" i="59"/>
  <c r="Q35" i="59"/>
  <c r="N35" i="59"/>
  <c r="K35" i="59"/>
  <c r="AE34" i="59"/>
  <c r="AA34" i="59"/>
  <c r="Z34" i="59"/>
  <c r="AB34" i="59" s="1"/>
  <c r="Q34" i="59"/>
  <c r="N34" i="59"/>
  <c r="K34" i="59"/>
  <c r="AE33" i="59"/>
  <c r="AA33" i="59"/>
  <c r="Z33" i="59"/>
  <c r="AB33" i="59" s="1"/>
  <c r="Q33" i="59"/>
  <c r="N33" i="59"/>
  <c r="K33" i="59"/>
  <c r="AE32" i="59"/>
  <c r="AA32" i="59"/>
  <c r="Z32" i="59"/>
  <c r="AB32" i="59" s="1"/>
  <c r="Q32" i="59"/>
  <c r="N32" i="59"/>
  <c r="K32" i="59"/>
  <c r="AE31" i="59"/>
  <c r="AA31" i="59"/>
  <c r="Z31" i="59"/>
  <c r="AB31" i="59" s="1"/>
  <c r="Q31" i="59"/>
  <c r="N31" i="59"/>
  <c r="K31" i="59"/>
  <c r="AE30" i="59"/>
  <c r="AA30" i="59"/>
  <c r="Z30" i="59"/>
  <c r="AB30" i="59" s="1"/>
  <c r="Q30" i="59"/>
  <c r="N30" i="59"/>
  <c r="K30" i="59"/>
  <c r="AE29" i="59"/>
  <c r="AA29" i="59"/>
  <c r="Z29" i="59"/>
  <c r="AB29" i="59" s="1"/>
  <c r="Q29" i="59"/>
  <c r="N29" i="59"/>
  <c r="K29" i="59"/>
  <c r="AE28" i="59"/>
  <c r="AA28" i="59"/>
  <c r="Z28" i="59"/>
  <c r="AB28" i="59" s="1"/>
  <c r="Q28" i="59"/>
  <c r="N28" i="59"/>
  <c r="K28" i="59"/>
  <c r="AE27" i="59"/>
  <c r="AA27" i="59"/>
  <c r="Z27" i="59"/>
  <c r="AB27" i="59" s="1"/>
  <c r="Q27" i="59"/>
  <c r="N27" i="59"/>
  <c r="K27" i="59"/>
  <c r="AE26" i="59"/>
  <c r="AA26" i="59"/>
  <c r="Z26" i="59"/>
  <c r="AB26" i="59" s="1"/>
  <c r="Q26" i="59"/>
  <c r="N26" i="59"/>
  <c r="K26" i="59"/>
  <c r="AE25" i="59"/>
  <c r="AA25" i="59"/>
  <c r="Z25" i="59"/>
  <c r="AB25" i="59" s="1"/>
  <c r="Q25" i="59"/>
  <c r="N25" i="59"/>
  <c r="K25" i="59"/>
  <c r="AE24" i="59"/>
  <c r="AA24" i="59"/>
  <c r="Z24" i="59"/>
  <c r="Q24" i="59"/>
  <c r="N24" i="59"/>
  <c r="K24" i="59"/>
  <c r="AE23" i="59"/>
  <c r="AA23" i="59"/>
  <c r="Z23" i="59"/>
  <c r="Q23" i="59"/>
  <c r="N23" i="59"/>
  <c r="K23" i="59"/>
  <c r="AE22" i="59"/>
  <c r="AA22" i="59"/>
  <c r="Z22" i="59"/>
  <c r="AB22" i="59" s="1"/>
  <c r="Q22" i="59"/>
  <c r="N22" i="59"/>
  <c r="K22" i="59"/>
  <c r="AE21" i="59"/>
  <c r="AA21" i="59"/>
  <c r="Z21" i="59"/>
  <c r="AB21" i="59" s="1"/>
  <c r="Q21" i="59"/>
  <c r="N21" i="59"/>
  <c r="K21" i="59"/>
  <c r="AE20" i="59"/>
  <c r="AA20" i="59"/>
  <c r="Z20" i="59"/>
  <c r="AB20" i="59" s="1"/>
  <c r="Q20" i="59"/>
  <c r="N20" i="59"/>
  <c r="K20" i="59"/>
  <c r="AE19" i="59"/>
  <c r="AA19" i="59"/>
  <c r="Z19" i="59"/>
  <c r="AB19" i="59" s="1"/>
  <c r="Q19" i="59"/>
  <c r="N19" i="59"/>
  <c r="K19" i="59"/>
  <c r="AE18" i="59"/>
  <c r="AA18" i="59"/>
  <c r="Z18" i="59"/>
  <c r="AB18" i="59" s="1"/>
  <c r="Q18" i="59"/>
  <c r="N18" i="59"/>
  <c r="K18" i="59"/>
  <c r="AE17" i="59"/>
  <c r="AA17" i="59"/>
  <c r="AB17" i="59" s="1"/>
  <c r="Z17" i="59"/>
  <c r="Q17" i="59"/>
  <c r="N17" i="59"/>
  <c r="K17" i="59"/>
  <c r="AE16" i="59"/>
  <c r="AB16" i="59"/>
  <c r="AA16" i="59"/>
  <c r="Z16" i="59"/>
  <c r="Q16" i="59"/>
  <c r="N16" i="59"/>
  <c r="K16" i="59"/>
  <c r="AE15" i="59"/>
  <c r="AA15" i="59"/>
  <c r="Z15" i="59"/>
  <c r="Q15" i="59"/>
  <c r="N15" i="59"/>
  <c r="K15" i="59"/>
  <c r="AE14" i="59"/>
  <c r="AA14" i="59"/>
  <c r="Z14" i="59"/>
  <c r="Q14" i="59"/>
  <c r="N14" i="59"/>
  <c r="K14" i="59"/>
  <c r="AE13" i="59"/>
  <c r="AA13" i="59"/>
  <c r="Z13" i="59"/>
  <c r="Q13" i="59"/>
  <c r="N13" i="59"/>
  <c r="K13" i="59"/>
  <c r="AE12" i="59"/>
  <c r="AA12" i="59"/>
  <c r="AB12" i="59" s="1"/>
  <c r="Z12" i="59"/>
  <c r="Q12" i="59"/>
  <c r="N12" i="59"/>
  <c r="K12" i="59"/>
  <c r="AE11" i="59"/>
  <c r="AA11" i="59"/>
  <c r="AB11" i="59" s="1"/>
  <c r="Z11" i="59"/>
  <c r="Q11" i="59"/>
  <c r="N11" i="59"/>
  <c r="K11" i="59"/>
  <c r="AE10" i="59"/>
  <c r="AA10" i="59"/>
  <c r="Z10" i="59"/>
  <c r="Q10" i="59"/>
  <c r="N10" i="59"/>
  <c r="K10" i="59"/>
  <c r="AE9" i="59"/>
  <c r="AA9" i="59"/>
  <c r="Z9" i="59"/>
  <c r="Q9" i="59"/>
  <c r="N9" i="59"/>
  <c r="K9" i="59"/>
  <c r="AE39" i="61"/>
  <c r="AA39" i="61"/>
  <c r="Z39" i="61"/>
  <c r="AB39" i="61" s="1"/>
  <c r="Q39" i="61"/>
  <c r="N39" i="61"/>
  <c r="K39" i="61"/>
  <c r="AE38" i="61"/>
  <c r="AA38" i="61"/>
  <c r="Z38" i="61"/>
  <c r="AB38" i="61" s="1"/>
  <c r="Q38" i="61"/>
  <c r="N38" i="61"/>
  <c r="K38" i="61"/>
  <c r="AE37" i="61"/>
  <c r="AA37" i="61"/>
  <c r="Z37" i="61"/>
  <c r="Q37" i="61"/>
  <c r="N37" i="61"/>
  <c r="K37" i="61"/>
  <c r="AE36" i="61"/>
  <c r="AA36" i="61"/>
  <c r="AB36" i="61" s="1"/>
  <c r="Z36" i="61"/>
  <c r="Q36" i="61"/>
  <c r="N36" i="61"/>
  <c r="K36" i="61"/>
  <c r="AE35" i="61"/>
  <c r="AB35" i="61"/>
  <c r="AA35" i="61"/>
  <c r="Z35" i="61"/>
  <c r="Q35" i="61"/>
  <c r="N35" i="61"/>
  <c r="K35" i="61"/>
  <c r="AE34" i="61"/>
  <c r="AA34" i="61"/>
  <c r="Z34" i="61"/>
  <c r="AB34" i="61" s="1"/>
  <c r="Q34" i="61"/>
  <c r="N34" i="61"/>
  <c r="K34" i="61"/>
  <c r="AE33" i="61"/>
  <c r="AA33" i="61"/>
  <c r="Z33" i="61"/>
  <c r="AB33" i="61" s="1"/>
  <c r="Q33" i="61"/>
  <c r="N33" i="61"/>
  <c r="K33" i="61"/>
  <c r="AE32" i="61"/>
  <c r="AA32" i="61"/>
  <c r="Z32" i="61"/>
  <c r="AB32" i="61" s="1"/>
  <c r="Q32" i="61"/>
  <c r="N32" i="61"/>
  <c r="K32" i="61"/>
  <c r="AE31" i="61"/>
  <c r="AA31" i="61"/>
  <c r="Z31" i="61"/>
  <c r="Q31" i="61"/>
  <c r="N31" i="61"/>
  <c r="K31" i="61"/>
  <c r="AE30" i="61"/>
  <c r="AA30" i="61"/>
  <c r="Z30" i="61"/>
  <c r="AB30" i="61" s="1"/>
  <c r="Q30" i="61"/>
  <c r="N30" i="61"/>
  <c r="K30" i="61"/>
  <c r="AE29" i="61"/>
  <c r="AA29" i="61"/>
  <c r="Z29" i="61"/>
  <c r="AB29" i="61" s="1"/>
  <c r="Q29" i="61"/>
  <c r="N29" i="61"/>
  <c r="K29" i="61"/>
  <c r="AE28" i="61"/>
  <c r="AA28" i="61"/>
  <c r="Z28" i="61"/>
  <c r="AB28" i="61" s="1"/>
  <c r="Q28" i="61"/>
  <c r="N28" i="61"/>
  <c r="K28" i="61"/>
  <c r="AE27" i="61"/>
  <c r="AA27" i="61"/>
  <c r="Z27" i="61"/>
  <c r="AB27" i="61" s="1"/>
  <c r="Q27" i="61"/>
  <c r="N27" i="61"/>
  <c r="K27" i="61"/>
  <c r="AE26" i="61"/>
  <c r="AA26" i="61"/>
  <c r="Z26" i="61"/>
  <c r="AB26" i="61" s="1"/>
  <c r="Q26" i="61"/>
  <c r="N26" i="61"/>
  <c r="K26" i="61"/>
  <c r="AE25" i="61"/>
  <c r="AA25" i="61"/>
  <c r="Z25" i="61"/>
  <c r="AB25" i="61" s="1"/>
  <c r="Q25" i="61"/>
  <c r="N25" i="61"/>
  <c r="K25" i="61"/>
  <c r="AE24" i="61"/>
  <c r="AA24" i="61"/>
  <c r="Z24" i="61"/>
  <c r="AB24" i="61" s="1"/>
  <c r="Q24" i="61"/>
  <c r="N24" i="61"/>
  <c r="K24" i="61"/>
  <c r="AE23" i="61"/>
  <c r="AA23" i="61"/>
  <c r="AB23" i="61" s="1"/>
  <c r="Z23" i="61"/>
  <c r="Q23" i="61"/>
  <c r="N23" i="61"/>
  <c r="K23" i="61"/>
  <c r="AE22" i="61"/>
  <c r="AA22" i="61"/>
  <c r="Z22" i="61"/>
  <c r="Q22" i="61"/>
  <c r="N22" i="61"/>
  <c r="K22" i="61"/>
  <c r="AE21" i="61"/>
  <c r="AA21" i="61"/>
  <c r="Z21" i="61"/>
  <c r="Q21" i="61"/>
  <c r="N21" i="61"/>
  <c r="K21" i="61"/>
  <c r="AE20" i="61"/>
  <c r="AA20" i="61"/>
  <c r="Z20" i="61"/>
  <c r="AB20" i="61" s="1"/>
  <c r="Q20" i="61"/>
  <c r="N20" i="61"/>
  <c r="K20" i="61"/>
  <c r="AE19" i="61"/>
  <c r="AA19" i="61"/>
  <c r="Z19" i="61"/>
  <c r="Q19" i="61"/>
  <c r="N19" i="61"/>
  <c r="K19" i="61"/>
  <c r="AE18" i="61"/>
  <c r="AA18" i="61"/>
  <c r="Z18" i="61"/>
  <c r="Q18" i="61"/>
  <c r="N18" i="61"/>
  <c r="K18" i="61"/>
  <c r="AE17" i="61"/>
  <c r="AA17" i="61"/>
  <c r="Z17" i="61"/>
  <c r="AB17" i="61" s="1"/>
  <c r="Q17" i="61"/>
  <c r="N17" i="61"/>
  <c r="K17" i="61"/>
  <c r="AE16" i="61"/>
  <c r="AA16" i="61"/>
  <c r="Z16" i="61"/>
  <c r="AB16" i="61" s="1"/>
  <c r="Q16" i="61"/>
  <c r="N16" i="61"/>
  <c r="K16" i="61"/>
  <c r="AE15" i="61"/>
  <c r="AA15" i="61"/>
  <c r="Z15" i="61"/>
  <c r="Q15" i="61"/>
  <c r="N15" i="61"/>
  <c r="K15" i="61"/>
  <c r="AE14" i="61"/>
  <c r="AA14" i="61"/>
  <c r="Z14" i="61"/>
  <c r="AB14" i="61" s="1"/>
  <c r="Q14" i="61"/>
  <c r="N14" i="61"/>
  <c r="K14" i="61"/>
  <c r="AE13" i="61"/>
  <c r="AA13" i="61"/>
  <c r="Z13" i="61"/>
  <c r="AB13" i="61" s="1"/>
  <c r="Q13" i="61"/>
  <c r="N13" i="61"/>
  <c r="K13" i="61"/>
  <c r="AE12" i="61"/>
  <c r="AA12" i="61"/>
  <c r="Z12" i="61"/>
  <c r="AB12" i="61" s="1"/>
  <c r="Q12" i="61"/>
  <c r="N12" i="61"/>
  <c r="K12" i="61"/>
  <c r="AE11" i="61"/>
  <c r="AA11" i="61"/>
  <c r="AB11" i="61" s="1"/>
  <c r="Z11" i="61"/>
  <c r="Q11" i="61"/>
  <c r="N11" i="61"/>
  <c r="K11" i="61"/>
  <c r="AE10" i="61"/>
  <c r="AA10" i="61"/>
  <c r="Z10" i="61"/>
  <c r="Q10" i="61"/>
  <c r="N10" i="61"/>
  <c r="K10" i="61"/>
  <c r="AE9" i="61"/>
  <c r="AA9" i="61"/>
  <c r="Z9" i="61"/>
  <c r="Q9" i="61"/>
  <c r="N9" i="61"/>
  <c r="K9" i="61"/>
  <c r="AE39" i="60"/>
  <c r="AB39" i="60"/>
  <c r="AA39" i="60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AB37" i="60" s="1"/>
  <c r="Q37" i="60"/>
  <c r="N37" i="60"/>
  <c r="K37" i="60"/>
  <c r="AE36" i="60"/>
  <c r="AA36" i="60"/>
  <c r="Z36" i="60"/>
  <c r="AB36" i="60" s="1"/>
  <c r="Q36" i="60"/>
  <c r="N36" i="60"/>
  <c r="K36" i="60"/>
  <c r="AE35" i="60"/>
  <c r="AA35" i="60"/>
  <c r="Z35" i="60"/>
  <c r="AB35" i="60" s="1"/>
  <c r="Q35" i="60"/>
  <c r="N35" i="60"/>
  <c r="K35" i="60"/>
  <c r="AE34" i="60"/>
  <c r="AA34" i="60"/>
  <c r="Z34" i="60"/>
  <c r="AB34" i="60" s="1"/>
  <c r="Q34" i="60"/>
  <c r="N34" i="60"/>
  <c r="K34" i="60"/>
  <c r="AE33" i="60"/>
  <c r="AA33" i="60"/>
  <c r="Z33" i="60"/>
  <c r="AB33" i="60" s="1"/>
  <c r="Q33" i="60"/>
  <c r="N33" i="60"/>
  <c r="K33" i="60"/>
  <c r="AE32" i="60"/>
  <c r="AA32" i="60"/>
  <c r="Z32" i="60"/>
  <c r="AB32" i="60" s="1"/>
  <c r="Q32" i="60"/>
  <c r="N32" i="60"/>
  <c r="K32" i="60"/>
  <c r="AE31" i="60"/>
  <c r="AA31" i="60"/>
  <c r="Z31" i="60"/>
  <c r="AB31" i="60" s="1"/>
  <c r="Q31" i="60"/>
  <c r="N31" i="60"/>
  <c r="K31" i="60"/>
  <c r="AE30" i="60"/>
  <c r="AA30" i="60"/>
  <c r="Z30" i="60"/>
  <c r="AB30" i="60" s="1"/>
  <c r="Q30" i="60"/>
  <c r="N30" i="60"/>
  <c r="K30" i="60"/>
  <c r="AE29" i="60"/>
  <c r="AA29" i="60"/>
  <c r="Z29" i="60"/>
  <c r="AB29" i="60" s="1"/>
  <c r="Q29" i="60"/>
  <c r="N29" i="60"/>
  <c r="K29" i="60"/>
  <c r="AE28" i="60"/>
  <c r="AA28" i="60"/>
  <c r="Z28" i="60"/>
  <c r="AB28" i="60" s="1"/>
  <c r="Q28" i="60"/>
  <c r="N28" i="60"/>
  <c r="K28" i="60"/>
  <c r="AE27" i="60"/>
  <c r="AA27" i="60"/>
  <c r="Z27" i="60"/>
  <c r="AB27" i="60" s="1"/>
  <c r="Q27" i="60"/>
  <c r="N27" i="60"/>
  <c r="K27" i="60"/>
  <c r="AE26" i="60"/>
  <c r="AA26" i="60"/>
  <c r="Z26" i="60"/>
  <c r="Q26" i="60"/>
  <c r="N26" i="60"/>
  <c r="K26" i="60"/>
  <c r="AE25" i="60"/>
  <c r="AA25" i="60"/>
  <c r="Z25" i="60"/>
  <c r="AB25" i="60" s="1"/>
  <c r="Q25" i="60"/>
  <c r="N25" i="60"/>
  <c r="K25" i="60"/>
  <c r="AE24" i="60"/>
  <c r="AA24" i="60"/>
  <c r="Z24" i="60"/>
  <c r="Q24" i="60"/>
  <c r="N24" i="60"/>
  <c r="K24" i="60"/>
  <c r="AE23" i="60"/>
  <c r="AA23" i="60"/>
  <c r="AB23" i="60" s="1"/>
  <c r="Z23" i="60"/>
  <c r="Q23" i="60"/>
  <c r="N23" i="60"/>
  <c r="K23" i="60"/>
  <c r="AE22" i="60"/>
  <c r="AA22" i="60"/>
  <c r="Z22" i="60"/>
  <c r="Q22" i="60"/>
  <c r="N22" i="60"/>
  <c r="K22" i="60"/>
  <c r="AE21" i="60"/>
  <c r="AA21" i="60"/>
  <c r="Z21" i="60"/>
  <c r="Q21" i="60"/>
  <c r="N21" i="60"/>
  <c r="K21" i="60"/>
  <c r="AE20" i="60"/>
  <c r="AA20" i="60"/>
  <c r="Z20" i="60"/>
  <c r="Q20" i="60"/>
  <c r="N20" i="60"/>
  <c r="K20" i="60"/>
  <c r="AE19" i="60"/>
  <c r="AB19" i="60"/>
  <c r="AA19" i="60"/>
  <c r="Z19" i="60"/>
  <c r="Q19" i="60"/>
  <c r="N19" i="60"/>
  <c r="K19" i="60"/>
  <c r="AE18" i="60"/>
  <c r="AA18" i="60"/>
  <c r="Z18" i="60"/>
  <c r="AB18" i="60" s="1"/>
  <c r="Q18" i="60"/>
  <c r="N18" i="60"/>
  <c r="K18" i="60"/>
  <c r="AE17" i="60"/>
  <c r="AA17" i="60"/>
  <c r="Z17" i="60"/>
  <c r="AB17" i="60" s="1"/>
  <c r="Q17" i="60"/>
  <c r="N17" i="60"/>
  <c r="K17" i="60"/>
  <c r="AE16" i="60"/>
  <c r="AA16" i="60"/>
  <c r="Z16" i="60"/>
  <c r="AB16" i="60" s="1"/>
  <c r="Q16" i="60"/>
  <c r="N16" i="60"/>
  <c r="K16" i="60"/>
  <c r="AE15" i="60"/>
  <c r="AA15" i="60"/>
  <c r="Z15" i="60"/>
  <c r="AB15" i="60" s="1"/>
  <c r="Q15" i="60"/>
  <c r="N15" i="60"/>
  <c r="K15" i="60"/>
  <c r="AE14" i="60"/>
  <c r="AA14" i="60"/>
  <c r="Z14" i="60"/>
  <c r="Q14" i="60"/>
  <c r="N14" i="60"/>
  <c r="K14" i="60"/>
  <c r="AE13" i="60"/>
  <c r="AA13" i="60"/>
  <c r="Z13" i="60"/>
  <c r="AB13" i="60" s="1"/>
  <c r="Q13" i="60"/>
  <c r="N13" i="60"/>
  <c r="K13" i="60"/>
  <c r="AE12" i="60"/>
  <c r="AA12" i="60"/>
  <c r="Z12" i="60"/>
  <c r="Q12" i="60"/>
  <c r="N12" i="60"/>
  <c r="K12" i="60"/>
  <c r="AE11" i="60"/>
  <c r="AA11" i="60"/>
  <c r="Z11" i="60"/>
  <c r="AB11" i="60" s="1"/>
  <c r="Q11" i="60"/>
  <c r="N11" i="60"/>
  <c r="K11" i="60"/>
  <c r="AE10" i="60"/>
  <c r="AA10" i="60"/>
  <c r="Z10" i="60"/>
  <c r="AB10" i="60" s="1"/>
  <c r="Q10" i="60"/>
  <c r="N10" i="60"/>
  <c r="K10" i="60"/>
  <c r="AE9" i="60"/>
  <c r="AA9" i="60"/>
  <c r="Z9" i="60"/>
  <c r="AB9" i="60" s="1"/>
  <c r="Q9" i="60"/>
  <c r="N9" i="60"/>
  <c r="K9" i="60"/>
  <c r="AE39" i="62"/>
  <c r="AA39" i="62"/>
  <c r="Z39" i="62"/>
  <c r="AB39" i="62" s="1"/>
  <c r="Q39" i="62"/>
  <c r="N39" i="62"/>
  <c r="K39" i="62"/>
  <c r="AE38" i="62"/>
  <c r="AB38" i="62"/>
  <c r="AA38" i="62"/>
  <c r="Z38" i="62"/>
  <c r="Q38" i="62"/>
  <c r="N38" i="62"/>
  <c r="K38" i="62"/>
  <c r="AE37" i="62"/>
  <c r="AB37" i="62"/>
  <c r="AA37" i="62"/>
  <c r="Z37" i="62"/>
  <c r="Q37" i="62"/>
  <c r="N37" i="62"/>
  <c r="K37" i="62"/>
  <c r="AE36" i="62"/>
  <c r="AA36" i="62"/>
  <c r="Z36" i="62"/>
  <c r="AB36" i="62" s="1"/>
  <c r="Q36" i="62"/>
  <c r="N36" i="62"/>
  <c r="K36" i="62"/>
  <c r="AE35" i="62"/>
  <c r="AA35" i="62"/>
  <c r="Z35" i="62"/>
  <c r="AB35" i="62" s="1"/>
  <c r="Q35" i="62"/>
  <c r="N35" i="62"/>
  <c r="K35" i="62"/>
  <c r="AE34" i="62"/>
  <c r="AA34" i="62"/>
  <c r="Z34" i="62"/>
  <c r="AB34" i="62" s="1"/>
  <c r="Q34" i="62"/>
  <c r="N34" i="62"/>
  <c r="K34" i="62"/>
  <c r="AE33" i="62"/>
  <c r="AA33" i="62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Z31" i="62"/>
  <c r="Q31" i="62"/>
  <c r="N31" i="62"/>
  <c r="K31" i="62"/>
  <c r="AE30" i="62"/>
  <c r="AA30" i="62"/>
  <c r="Z30" i="62"/>
  <c r="AB30" i="62" s="1"/>
  <c r="Q30" i="62"/>
  <c r="N30" i="62"/>
  <c r="K30" i="62"/>
  <c r="AE29" i="62"/>
  <c r="AA29" i="62"/>
  <c r="Z29" i="62"/>
  <c r="AB29" i="62" s="1"/>
  <c r="Q29" i="62"/>
  <c r="N29" i="62"/>
  <c r="K29" i="62"/>
  <c r="AE28" i="62"/>
  <c r="AA28" i="62"/>
  <c r="Z28" i="62"/>
  <c r="AB28" i="62" s="1"/>
  <c r="Q28" i="62"/>
  <c r="N28" i="62"/>
  <c r="K28" i="62"/>
  <c r="AE27" i="62"/>
  <c r="AA27" i="62"/>
  <c r="Z27" i="62"/>
  <c r="AB27" i="62" s="1"/>
  <c r="Q27" i="62"/>
  <c r="N27" i="62"/>
  <c r="K27" i="62"/>
  <c r="AE26" i="62"/>
  <c r="AA26" i="62"/>
  <c r="Z26" i="62"/>
  <c r="AB26" i="62" s="1"/>
  <c r="Q26" i="62"/>
  <c r="N26" i="62"/>
  <c r="K26" i="62"/>
  <c r="AE25" i="62"/>
  <c r="AA25" i="62"/>
  <c r="AB25" i="62" s="1"/>
  <c r="Z25" i="62"/>
  <c r="Q25" i="62"/>
  <c r="N25" i="62"/>
  <c r="K25" i="62"/>
  <c r="AE24" i="62"/>
  <c r="AB24" i="62"/>
  <c r="AA24" i="62"/>
  <c r="Z24" i="62"/>
  <c r="Q24" i="62"/>
  <c r="N24" i="62"/>
  <c r="K24" i="62"/>
  <c r="AE23" i="62"/>
  <c r="AA23" i="62"/>
  <c r="Z23" i="62"/>
  <c r="Q23" i="62"/>
  <c r="N23" i="62"/>
  <c r="K23" i="62"/>
  <c r="AE22" i="62"/>
  <c r="AA22" i="62"/>
  <c r="Z22" i="62"/>
  <c r="AB22" i="62" s="1"/>
  <c r="Q22" i="62"/>
  <c r="N22" i="62"/>
  <c r="K22" i="62"/>
  <c r="AE21" i="62"/>
  <c r="AA21" i="62"/>
  <c r="Z21" i="62"/>
  <c r="Q21" i="62"/>
  <c r="N21" i="62"/>
  <c r="K21" i="62"/>
  <c r="AE20" i="62"/>
  <c r="AA20" i="62"/>
  <c r="Z20" i="62"/>
  <c r="AB20" i="62" s="1"/>
  <c r="Q20" i="62"/>
  <c r="N20" i="62"/>
  <c r="K20" i="62"/>
  <c r="AE19" i="62"/>
  <c r="AA19" i="62"/>
  <c r="Z19" i="62"/>
  <c r="Q19" i="62"/>
  <c r="N19" i="62"/>
  <c r="K19" i="62"/>
  <c r="AE18" i="62"/>
  <c r="AA18" i="62"/>
  <c r="Z18" i="62"/>
  <c r="AB18" i="62" s="1"/>
  <c r="Q18" i="62"/>
  <c r="N18" i="62"/>
  <c r="K18" i="62"/>
  <c r="AE17" i="62"/>
  <c r="AA17" i="62"/>
  <c r="Z17" i="62"/>
  <c r="AB17" i="62" s="1"/>
  <c r="Q17" i="62"/>
  <c r="N17" i="62"/>
  <c r="K17" i="62"/>
  <c r="AE16" i="62"/>
  <c r="AA16" i="62"/>
  <c r="Z16" i="62"/>
  <c r="AB16" i="62" s="1"/>
  <c r="Q16" i="62"/>
  <c r="N16" i="62"/>
  <c r="K16" i="62"/>
  <c r="AE15" i="62"/>
  <c r="AA15" i="62"/>
  <c r="Z15" i="62"/>
  <c r="AB15" i="62" s="1"/>
  <c r="Q15" i="62"/>
  <c r="N15" i="62"/>
  <c r="K15" i="62"/>
  <c r="AE14" i="62"/>
  <c r="AA14" i="62"/>
  <c r="Z14" i="62"/>
  <c r="AB14" i="62" s="1"/>
  <c r="Q14" i="62"/>
  <c r="N14" i="62"/>
  <c r="K14" i="62"/>
  <c r="AE13" i="62"/>
  <c r="AA13" i="62"/>
  <c r="Z13" i="62"/>
  <c r="AB13" i="62" s="1"/>
  <c r="Q13" i="62"/>
  <c r="N13" i="62"/>
  <c r="K13" i="62"/>
  <c r="AE12" i="62"/>
  <c r="AA12" i="62"/>
  <c r="AB12" i="62" s="1"/>
  <c r="Z12" i="62"/>
  <c r="Q12" i="62"/>
  <c r="N12" i="62"/>
  <c r="K12" i="62"/>
  <c r="AE11" i="62"/>
  <c r="AA11" i="62"/>
  <c r="Z11" i="62"/>
  <c r="Q11" i="62"/>
  <c r="N11" i="62"/>
  <c r="K11" i="62"/>
  <c r="AE10" i="62"/>
  <c r="AB10" i="62"/>
  <c r="AA10" i="62"/>
  <c r="Z10" i="62"/>
  <c r="Q10" i="62"/>
  <c r="N10" i="62"/>
  <c r="K10" i="62"/>
  <c r="AE9" i="62"/>
  <c r="AA9" i="62"/>
  <c r="Z9" i="62"/>
  <c r="Q9" i="62"/>
  <c r="N9" i="62"/>
  <c r="K9" i="62"/>
  <c r="AE39" i="63"/>
  <c r="AA39" i="63"/>
  <c r="Z39" i="63"/>
  <c r="AB39" i="63" s="1"/>
  <c r="Q39" i="63"/>
  <c r="N39" i="63"/>
  <c r="K39" i="63"/>
  <c r="AE38" i="63"/>
  <c r="AA38" i="63"/>
  <c r="AB38" i="63" s="1"/>
  <c r="Z38" i="63"/>
  <c r="Q38" i="63"/>
  <c r="N38" i="63"/>
  <c r="K38" i="63"/>
  <c r="AE37" i="63"/>
  <c r="AB37" i="63"/>
  <c r="AA37" i="63"/>
  <c r="Z37" i="63"/>
  <c r="Q37" i="63"/>
  <c r="N37" i="63"/>
  <c r="K37" i="63"/>
  <c r="AE36" i="63"/>
  <c r="AA36" i="63"/>
  <c r="Z36" i="63"/>
  <c r="AB36" i="63" s="1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Q34" i="63"/>
  <c r="N34" i="63"/>
  <c r="K34" i="63"/>
  <c r="AE33" i="63"/>
  <c r="AB33" i="63"/>
  <c r="AA33" i="63"/>
  <c r="Z33" i="63"/>
  <c r="Q33" i="63"/>
  <c r="N33" i="63"/>
  <c r="K33" i="63"/>
  <c r="AE32" i="63"/>
  <c r="AA32" i="63"/>
  <c r="Z32" i="63"/>
  <c r="AB32" i="63" s="1"/>
  <c r="Q32" i="63"/>
  <c r="N32" i="63"/>
  <c r="K32" i="63"/>
  <c r="AE31" i="63"/>
  <c r="AA31" i="63"/>
  <c r="Z31" i="63"/>
  <c r="AB31" i="63" s="1"/>
  <c r="Q31" i="63"/>
  <c r="N31" i="63"/>
  <c r="K31" i="63"/>
  <c r="AE30" i="63"/>
  <c r="AA30" i="63"/>
  <c r="Z30" i="63"/>
  <c r="AB30" i="63" s="1"/>
  <c r="Q30" i="63"/>
  <c r="N30" i="63"/>
  <c r="K30" i="63"/>
  <c r="AE29" i="63"/>
  <c r="AA29" i="63"/>
  <c r="Z29" i="63"/>
  <c r="AB29" i="63" s="1"/>
  <c r="Q29" i="63"/>
  <c r="N29" i="63"/>
  <c r="K29" i="63"/>
  <c r="AE28" i="63"/>
  <c r="AA28" i="63"/>
  <c r="Z28" i="63"/>
  <c r="Q28" i="63"/>
  <c r="N28" i="63"/>
  <c r="K28" i="63"/>
  <c r="AE27" i="63"/>
  <c r="AA27" i="63"/>
  <c r="Z27" i="63"/>
  <c r="AB27" i="63" s="1"/>
  <c r="Q27" i="63"/>
  <c r="N27" i="63"/>
  <c r="K27" i="63"/>
  <c r="AE26" i="63"/>
  <c r="AA26" i="63"/>
  <c r="Z26" i="63"/>
  <c r="Q26" i="63"/>
  <c r="N26" i="63"/>
  <c r="K26" i="63"/>
  <c r="AE25" i="63"/>
  <c r="AA25" i="63"/>
  <c r="Z25" i="63"/>
  <c r="AB25" i="63" s="1"/>
  <c r="Q25" i="63"/>
  <c r="N25" i="63"/>
  <c r="K25" i="63"/>
  <c r="AE24" i="63"/>
  <c r="AA24" i="63"/>
  <c r="Z24" i="63"/>
  <c r="AB24" i="63" s="1"/>
  <c r="Q24" i="63"/>
  <c r="N24" i="63"/>
  <c r="K24" i="63"/>
  <c r="AE23" i="63"/>
  <c r="AA23" i="63"/>
  <c r="Z23" i="63"/>
  <c r="AB23" i="63" s="1"/>
  <c r="Q23" i="63"/>
  <c r="N23" i="63"/>
  <c r="K23" i="63"/>
  <c r="AE22" i="63"/>
  <c r="AA22" i="63"/>
  <c r="Z22" i="63"/>
  <c r="AB22" i="63" s="1"/>
  <c r="Q22" i="63"/>
  <c r="N22" i="63"/>
  <c r="K22" i="63"/>
  <c r="AE21" i="63"/>
  <c r="AA21" i="63"/>
  <c r="AB21" i="63" s="1"/>
  <c r="Z21" i="63"/>
  <c r="Q21" i="63"/>
  <c r="N21" i="63"/>
  <c r="K21" i="63"/>
  <c r="AE20" i="63"/>
  <c r="AB20" i="63"/>
  <c r="AA20" i="63"/>
  <c r="Z20" i="63"/>
  <c r="Q20" i="63"/>
  <c r="N20" i="63"/>
  <c r="K20" i="63"/>
  <c r="AE19" i="63"/>
  <c r="AA19" i="63"/>
  <c r="Z19" i="63"/>
  <c r="AB19" i="63" s="1"/>
  <c r="Q19" i="63"/>
  <c r="N19" i="63"/>
  <c r="K19" i="63"/>
  <c r="AE18" i="63"/>
  <c r="AA18" i="63"/>
  <c r="Z18" i="63"/>
  <c r="AB18" i="63" s="1"/>
  <c r="Q18" i="63"/>
  <c r="N18" i="63"/>
  <c r="K18" i="63"/>
  <c r="AE17" i="63"/>
  <c r="AA17" i="63"/>
  <c r="Z17" i="63"/>
  <c r="AB17" i="63" s="1"/>
  <c r="Q17" i="63"/>
  <c r="N17" i="63"/>
  <c r="K17" i="63"/>
  <c r="AE16" i="63"/>
  <c r="AA16" i="63"/>
  <c r="Z16" i="63"/>
  <c r="Q16" i="63"/>
  <c r="N16" i="63"/>
  <c r="K16" i="63"/>
  <c r="AE15" i="63"/>
  <c r="AA15" i="63"/>
  <c r="Z15" i="63"/>
  <c r="AB15" i="63" s="1"/>
  <c r="Q15" i="63"/>
  <c r="N15" i="63"/>
  <c r="K15" i="63"/>
  <c r="AE14" i="63"/>
  <c r="AA14" i="63"/>
  <c r="Z14" i="63"/>
  <c r="Q14" i="63"/>
  <c r="N14" i="63"/>
  <c r="K14" i="63"/>
  <c r="AE13" i="63"/>
  <c r="AA13" i="63"/>
  <c r="Z13" i="63"/>
  <c r="AB13" i="63" s="1"/>
  <c r="Q13" i="63"/>
  <c r="N13" i="63"/>
  <c r="K13" i="63"/>
  <c r="AE12" i="63"/>
  <c r="AA12" i="63"/>
  <c r="Z12" i="63"/>
  <c r="AB12" i="63" s="1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A9" i="63"/>
  <c r="Z9" i="63"/>
  <c r="AB9" i="63" s="1"/>
  <c r="Q9" i="63"/>
  <c r="N9" i="63"/>
  <c r="K9" i="63"/>
  <c r="AE39" i="64"/>
  <c r="AA39" i="64"/>
  <c r="Z39" i="64"/>
  <c r="AB39" i="64" s="1"/>
  <c r="Q39" i="64"/>
  <c r="N39" i="64"/>
  <c r="K39" i="64"/>
  <c r="AE38" i="64"/>
  <c r="AA38" i="64"/>
  <c r="Z38" i="64"/>
  <c r="AB38" i="64" s="1"/>
  <c r="Q38" i="64"/>
  <c r="N38" i="64"/>
  <c r="K38" i="64"/>
  <c r="AE37" i="64"/>
  <c r="AA37" i="64"/>
  <c r="Z37" i="64"/>
  <c r="AB37" i="64" s="1"/>
  <c r="Q37" i="64"/>
  <c r="N37" i="64"/>
  <c r="K37" i="64"/>
  <c r="AE36" i="64"/>
  <c r="AA36" i="64"/>
  <c r="AB36" i="64" s="1"/>
  <c r="Z36" i="64"/>
  <c r="Q36" i="64"/>
  <c r="N36" i="64"/>
  <c r="K36" i="64"/>
  <c r="AE35" i="64"/>
  <c r="AA35" i="64"/>
  <c r="AB35" i="64" s="1"/>
  <c r="Z35" i="64"/>
  <c r="Q35" i="64"/>
  <c r="N35" i="64"/>
  <c r="K35" i="64"/>
  <c r="AE34" i="64"/>
  <c r="AA34" i="64"/>
  <c r="Z34" i="64"/>
  <c r="Q34" i="64"/>
  <c r="N34" i="64"/>
  <c r="K34" i="64"/>
  <c r="AE33" i="64"/>
  <c r="AA33" i="64"/>
  <c r="AB33" i="64" s="1"/>
  <c r="Z33" i="64"/>
  <c r="Q33" i="64"/>
  <c r="N33" i="64"/>
  <c r="K33" i="64"/>
  <c r="AE32" i="64"/>
  <c r="AB32" i="64"/>
  <c r="AA32" i="64"/>
  <c r="Z32" i="64"/>
  <c r="Q32" i="64"/>
  <c r="N32" i="64"/>
  <c r="K32" i="64"/>
  <c r="AE31" i="64"/>
  <c r="AA31" i="64"/>
  <c r="Z31" i="64"/>
  <c r="Q31" i="64"/>
  <c r="N31" i="64"/>
  <c r="K31" i="64"/>
  <c r="AE30" i="64"/>
  <c r="AA30" i="64"/>
  <c r="Z30" i="64"/>
  <c r="Q30" i="64"/>
  <c r="N30" i="64"/>
  <c r="K30" i="64"/>
  <c r="AE29" i="64"/>
  <c r="AA29" i="64"/>
  <c r="Z29" i="64"/>
  <c r="Q29" i="64"/>
  <c r="N29" i="64"/>
  <c r="K29" i="64"/>
  <c r="AE28" i="64"/>
  <c r="AA28" i="64"/>
  <c r="Z28" i="64"/>
  <c r="AB28" i="64" s="1"/>
  <c r="Q28" i="64"/>
  <c r="N28" i="64"/>
  <c r="K28" i="64"/>
  <c r="AE27" i="64"/>
  <c r="AA27" i="64"/>
  <c r="Z27" i="64"/>
  <c r="AB27" i="64" s="1"/>
  <c r="Q27" i="64"/>
  <c r="N27" i="64"/>
  <c r="K27" i="64"/>
  <c r="AE26" i="64"/>
  <c r="AA26" i="64"/>
  <c r="Z26" i="64"/>
  <c r="AB26" i="64" s="1"/>
  <c r="Q26" i="64"/>
  <c r="N26" i="64"/>
  <c r="K26" i="64"/>
  <c r="AE25" i="64"/>
  <c r="AA25" i="64"/>
  <c r="Z25" i="64"/>
  <c r="AB25" i="64" s="1"/>
  <c r="Q25" i="64"/>
  <c r="N25" i="64"/>
  <c r="K25" i="64"/>
  <c r="AE24" i="64"/>
  <c r="AA24" i="64"/>
  <c r="Z24" i="64"/>
  <c r="AB24" i="64" s="1"/>
  <c r="Q24" i="64"/>
  <c r="N24" i="64"/>
  <c r="K24" i="64"/>
  <c r="AE23" i="64"/>
  <c r="AA23" i="64"/>
  <c r="Z23" i="64"/>
  <c r="AB23" i="64" s="1"/>
  <c r="Q23" i="64"/>
  <c r="N23" i="64"/>
  <c r="K23" i="64"/>
  <c r="AE22" i="64"/>
  <c r="AA22" i="64"/>
  <c r="Z22" i="64"/>
  <c r="AB22" i="64" s="1"/>
  <c r="Q22" i="64"/>
  <c r="N22" i="64"/>
  <c r="K22" i="64"/>
  <c r="AE21" i="64"/>
  <c r="AA21" i="64"/>
  <c r="Z21" i="64"/>
  <c r="Q21" i="64"/>
  <c r="N21" i="64"/>
  <c r="K21" i="64"/>
  <c r="AE20" i="64"/>
  <c r="AA20" i="64"/>
  <c r="AB20" i="64" s="1"/>
  <c r="Z20" i="64"/>
  <c r="Q20" i="64"/>
  <c r="N20" i="64"/>
  <c r="K20" i="64"/>
  <c r="AE19" i="64"/>
  <c r="AA19" i="64"/>
  <c r="Z19" i="64"/>
  <c r="Q19" i="64"/>
  <c r="N19" i="64"/>
  <c r="K19" i="64"/>
  <c r="AE18" i="64"/>
  <c r="AA18" i="64"/>
  <c r="Z18" i="64"/>
  <c r="Q18" i="64"/>
  <c r="N18" i="64"/>
  <c r="K18" i="64"/>
  <c r="AE17" i="64"/>
  <c r="AA17" i="64"/>
  <c r="Z17" i="64"/>
  <c r="Q17" i="64"/>
  <c r="N17" i="64"/>
  <c r="K17" i="64"/>
  <c r="AE16" i="64"/>
  <c r="AB16" i="64"/>
  <c r="AA16" i="64"/>
  <c r="Z16" i="64"/>
  <c r="Q16" i="64"/>
  <c r="N16" i="64"/>
  <c r="K16" i="64"/>
  <c r="AE15" i="64"/>
  <c r="AA15" i="64"/>
  <c r="Z15" i="64"/>
  <c r="AB15" i="64" s="1"/>
  <c r="Q15" i="64"/>
  <c r="N15" i="64"/>
  <c r="K15" i="64"/>
  <c r="AE14" i="64"/>
  <c r="AA14" i="64"/>
  <c r="Z14" i="64"/>
  <c r="AB14" i="64" s="1"/>
  <c r="Q14" i="64"/>
  <c r="N14" i="64"/>
  <c r="K14" i="64"/>
  <c r="AE13" i="64"/>
  <c r="AA13" i="64"/>
  <c r="Z13" i="64"/>
  <c r="AB13" i="64" s="1"/>
  <c r="Q13" i="64"/>
  <c r="N13" i="64"/>
  <c r="K13" i="64"/>
  <c r="AE12" i="64"/>
  <c r="AA12" i="64"/>
  <c r="Z12" i="64"/>
  <c r="AB12" i="64" s="1"/>
  <c r="Q12" i="64"/>
  <c r="N12" i="64"/>
  <c r="K12" i="64"/>
  <c r="AE11" i="64"/>
  <c r="AA11" i="64"/>
  <c r="Z11" i="64"/>
  <c r="AB11" i="64" s="1"/>
  <c r="Q11" i="64"/>
  <c r="N11" i="64"/>
  <c r="K11" i="64"/>
  <c r="AE10" i="64"/>
  <c r="AA10" i="64"/>
  <c r="Z10" i="64"/>
  <c r="AB10" i="64" s="1"/>
  <c r="Q10" i="64"/>
  <c r="N10" i="64"/>
  <c r="K10" i="64"/>
  <c r="AE9" i="64"/>
  <c r="AA9" i="64"/>
  <c r="Z9" i="64"/>
  <c r="Q9" i="64"/>
  <c r="N9" i="64"/>
  <c r="K9" i="64"/>
  <c r="AE39" i="65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B35" i="65"/>
  <c r="AA35" i="65"/>
  <c r="Z35" i="65"/>
  <c r="Q35" i="65"/>
  <c r="N35" i="65"/>
  <c r="K35" i="65"/>
  <c r="AE34" i="65"/>
  <c r="AB34" i="65"/>
  <c r="AA34" i="65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B23" i="65"/>
  <c r="AA23" i="65"/>
  <c r="Z23" i="65"/>
  <c r="Q23" i="65"/>
  <c r="N23" i="65"/>
  <c r="K23" i="65"/>
  <c r="AE22" i="65"/>
  <c r="AB22" i="65"/>
  <c r="AA22" i="65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Q20" i="65"/>
  <c r="N20" i="65"/>
  <c r="K20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AE15" i="65"/>
  <c r="AB15" i="65"/>
  <c r="AA15" i="65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B11" i="65"/>
  <c r="AA11" i="65"/>
  <c r="Z11" i="65"/>
  <c r="Q11" i="65"/>
  <c r="N11" i="65"/>
  <c r="K11" i="65"/>
  <c r="AE10" i="65"/>
  <c r="AB10" i="65"/>
  <c r="AA10" i="65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N36" i="67"/>
  <c r="K36" i="67"/>
  <c r="AE35" i="67"/>
  <c r="AB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B29" i="67"/>
  <c r="AA29" i="67"/>
  <c r="Z29" i="67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B25" i="67"/>
  <c r="AA25" i="67"/>
  <c r="Z25" i="67"/>
  <c r="Q25" i="67"/>
  <c r="N25" i="67"/>
  <c r="K25" i="67"/>
  <c r="AE24" i="67"/>
  <c r="AB24" i="67"/>
  <c r="AA24" i="67"/>
  <c r="Z24" i="67"/>
  <c r="Q24" i="67"/>
  <c r="N24" i="67"/>
  <c r="K24" i="67"/>
  <c r="AE23" i="67"/>
  <c r="AA23" i="67"/>
  <c r="AB23" i="67" s="1"/>
  <c r="Z23" i="67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B17" i="67"/>
  <c r="AA17" i="67"/>
  <c r="Z17" i="67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B13" i="67"/>
  <c r="AA13" i="67"/>
  <c r="Z13" i="67"/>
  <c r="Q13" i="67"/>
  <c r="N13" i="67"/>
  <c r="K13" i="67"/>
  <c r="AE12" i="67"/>
  <c r="AB12" i="67"/>
  <c r="AA12" i="67"/>
  <c r="Z12" i="67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AB10" i="67" s="1"/>
  <c r="Q10" i="67"/>
  <c r="N10" i="67"/>
  <c r="K10" i="67"/>
  <c r="AE9" i="67"/>
  <c r="AB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AB35" i="68" s="1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B32" i="68"/>
  <c r="AA32" i="68"/>
  <c r="Z32" i="68"/>
  <c r="Q32" i="68"/>
  <c r="N32" i="68"/>
  <c r="K32" i="68"/>
  <c r="AE31" i="68"/>
  <c r="AB31" i="68"/>
  <c r="AA31" i="68"/>
  <c r="Z31" i="68"/>
  <c r="Q31" i="68"/>
  <c r="N31" i="68"/>
  <c r="K31" i="68"/>
  <c r="AE30" i="68"/>
  <c r="AB30" i="68"/>
  <c r="AA30" i="68"/>
  <c r="Z30" i="68"/>
  <c r="Q30" i="68"/>
  <c r="N30" i="68"/>
  <c r="K30" i="68"/>
  <c r="AE29" i="68"/>
  <c r="AA29" i="68"/>
  <c r="Z29" i="68"/>
  <c r="AB29" i="68" s="1"/>
  <c r="Q29" i="68"/>
  <c r="N29" i="68"/>
  <c r="K29" i="68"/>
  <c r="AE28" i="68"/>
  <c r="AB28" i="68"/>
  <c r="AA28" i="68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AB25" i="68" s="1"/>
  <c r="Q25" i="68"/>
  <c r="N25" i="68"/>
  <c r="K25" i="68"/>
  <c r="AE24" i="68"/>
  <c r="AB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A21" i="68"/>
  <c r="Z21" i="68"/>
  <c r="AB21" i="68" s="1"/>
  <c r="Q21" i="68"/>
  <c r="N21" i="68"/>
  <c r="K21" i="68"/>
  <c r="AE20" i="68"/>
  <c r="AB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B18" i="68"/>
  <c r="AA18" i="68"/>
  <c r="Z18" i="68"/>
  <c r="Q18" i="68"/>
  <c r="N18" i="68"/>
  <c r="K18" i="68"/>
  <c r="AE17" i="68"/>
  <c r="AA17" i="68"/>
  <c r="Z17" i="68"/>
  <c r="Q17" i="68"/>
  <c r="N17" i="68"/>
  <c r="K17" i="68"/>
  <c r="AE16" i="68"/>
  <c r="AB16" i="68"/>
  <c r="AA16" i="68"/>
  <c r="Z16" i="68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B12" i="68"/>
  <c r="AA12" i="68"/>
  <c r="Z12" i="68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B39" i="58"/>
  <c r="AA39" i="58"/>
  <c r="Z39" i="58"/>
  <c r="Q39" i="58"/>
  <c r="N39" i="58"/>
  <c r="K39" i="58"/>
  <c r="AE38" i="58"/>
  <c r="AB38" i="58"/>
  <c r="AA38" i="58"/>
  <c r="Z38" i="58"/>
  <c r="Q38" i="58"/>
  <c r="N38" i="58"/>
  <c r="K38" i="58"/>
  <c r="AE37" i="58"/>
  <c r="AA37" i="58"/>
  <c r="Z37" i="58"/>
  <c r="AB37" i="58" s="1"/>
  <c r="Q37" i="58"/>
  <c r="N37" i="58"/>
  <c r="K37" i="58"/>
  <c r="AE36" i="58"/>
  <c r="AA36" i="58"/>
  <c r="Z36" i="58"/>
  <c r="AB36" i="58" s="1"/>
  <c r="Q36" i="58"/>
  <c r="N36" i="58"/>
  <c r="K36" i="58"/>
  <c r="AE35" i="58"/>
  <c r="AA35" i="58"/>
  <c r="Z35" i="58"/>
  <c r="AB35" i="58" s="1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A31" i="58"/>
  <c r="Z31" i="58"/>
  <c r="AB31" i="58" s="1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A27" i="58"/>
  <c r="Z27" i="58"/>
  <c r="AB27" i="58" s="1"/>
  <c r="Q27" i="58"/>
  <c r="N27" i="58"/>
  <c r="K27" i="58"/>
  <c r="AE26" i="58"/>
  <c r="AA26" i="58"/>
  <c r="AB26" i="58" s="1"/>
  <c r="Z26" i="58"/>
  <c r="Q26" i="58"/>
  <c r="N26" i="58"/>
  <c r="K26" i="58"/>
  <c r="AE25" i="58"/>
  <c r="AB25" i="58"/>
  <c r="AA25" i="58"/>
  <c r="Z25" i="58"/>
  <c r="Q25" i="58"/>
  <c r="N25" i="58"/>
  <c r="K25" i="58"/>
  <c r="AE24" i="58"/>
  <c r="AA24" i="58"/>
  <c r="Z24" i="58"/>
  <c r="AB24" i="58" s="1"/>
  <c r="Q24" i="58"/>
  <c r="N24" i="58"/>
  <c r="K24" i="58"/>
  <c r="AE23" i="58"/>
  <c r="AA23" i="58"/>
  <c r="Z23" i="58"/>
  <c r="AB23" i="58" s="1"/>
  <c r="Q23" i="58"/>
  <c r="N23" i="58"/>
  <c r="K23" i="58"/>
  <c r="AE22" i="58"/>
  <c r="AA22" i="58"/>
  <c r="Z22" i="58"/>
  <c r="AB22" i="58" s="1"/>
  <c r="Q22" i="58"/>
  <c r="N22" i="58"/>
  <c r="K22" i="58"/>
  <c r="AE21" i="58"/>
  <c r="AA21" i="58"/>
  <c r="Z21" i="58"/>
  <c r="AB21" i="58" s="1"/>
  <c r="Q21" i="58"/>
  <c r="N21" i="58"/>
  <c r="K21" i="58"/>
  <c r="AE20" i="58"/>
  <c r="AA20" i="58"/>
  <c r="Z20" i="58"/>
  <c r="AB20" i="58" s="1"/>
  <c r="Q20" i="58"/>
  <c r="N20" i="58"/>
  <c r="K20" i="58"/>
  <c r="AE19" i="58"/>
  <c r="AA19" i="58"/>
  <c r="Z19" i="58"/>
  <c r="AB19" i="58" s="1"/>
  <c r="Q19" i="58"/>
  <c r="N19" i="58"/>
  <c r="K19" i="58"/>
  <c r="AE18" i="58"/>
  <c r="AA18" i="58"/>
  <c r="Z18" i="58"/>
  <c r="AB18" i="58" s="1"/>
  <c r="Q18" i="58"/>
  <c r="N18" i="58"/>
  <c r="K18" i="58"/>
  <c r="AE17" i="58"/>
  <c r="AA17" i="58"/>
  <c r="Z17" i="58"/>
  <c r="AB17" i="58" s="1"/>
  <c r="Q17" i="58"/>
  <c r="N17" i="58"/>
  <c r="K17" i="58"/>
  <c r="AE16" i="58"/>
  <c r="AA16" i="58"/>
  <c r="Z16" i="58"/>
  <c r="AB16" i="58" s="1"/>
  <c r="Q16" i="58"/>
  <c r="N16" i="58"/>
  <c r="K16" i="58"/>
  <c r="AE15" i="58"/>
  <c r="AA15" i="58"/>
  <c r="Z15" i="58"/>
  <c r="AB15" i="58" s="1"/>
  <c r="Q15" i="58"/>
  <c r="N15" i="58"/>
  <c r="K15" i="58"/>
  <c r="AE14" i="58"/>
  <c r="AA14" i="58"/>
  <c r="Z14" i="58"/>
  <c r="AB14" i="58" s="1"/>
  <c r="Q14" i="58"/>
  <c r="N14" i="58"/>
  <c r="K14" i="58"/>
  <c r="AE13" i="58"/>
  <c r="AA13" i="58"/>
  <c r="AB13" i="58" s="1"/>
  <c r="Z13" i="58"/>
  <c r="Q13" i="58"/>
  <c r="N13" i="58"/>
  <c r="K13" i="58"/>
  <c r="AE12" i="58"/>
  <c r="AA12" i="58"/>
  <c r="Z12" i="58"/>
  <c r="Q12" i="58"/>
  <c r="N12" i="58"/>
  <c r="K12" i="58"/>
  <c r="AE11" i="58"/>
  <c r="AB11" i="58"/>
  <c r="AA11" i="58"/>
  <c r="Z11" i="58"/>
  <c r="Q11" i="58"/>
  <c r="N11" i="58"/>
  <c r="K11" i="58"/>
  <c r="AE10" i="58"/>
  <c r="AA10" i="58"/>
  <c r="Z10" i="58"/>
  <c r="AB10" i="58" s="1"/>
  <c r="Q10" i="58"/>
  <c r="N10" i="58"/>
  <c r="K10" i="58"/>
  <c r="AE9" i="58"/>
  <c r="AA9" i="58"/>
  <c r="Z9" i="58"/>
  <c r="AB9" i="58" s="1"/>
  <c r="Q9" i="58"/>
  <c r="N9" i="58"/>
  <c r="K9" i="58"/>
  <c r="AE9" i="52"/>
  <c r="Q9" i="52"/>
  <c r="N9" i="52"/>
  <c r="K9" i="52"/>
  <c r="AB19" i="68" l="1"/>
  <c r="AB26" i="68"/>
  <c r="AT41" i="68"/>
  <c r="J21" i="41" s="1"/>
  <c r="AT43" i="68"/>
  <c r="AB14" i="67"/>
  <c r="AB42" i="67" s="1"/>
  <c r="BV41" i="67"/>
  <c r="BU41" i="67" s="1"/>
  <c r="AO20" i="41" s="1"/>
  <c r="BU43" i="67"/>
  <c r="AT43" i="67"/>
  <c r="AT42" i="67"/>
  <c r="AB21" i="67"/>
  <c r="AU43" i="67"/>
  <c r="AU42" i="67"/>
  <c r="BU42" i="66"/>
  <c r="BV41" i="66"/>
  <c r="BU41" i="66" s="1"/>
  <c r="AO19" i="41" s="1"/>
  <c r="AU41" i="66"/>
  <c r="K19" i="41" s="1"/>
  <c r="K23" i="41" s="1"/>
  <c r="AU42" i="66"/>
  <c r="AU43" i="66"/>
  <c r="AB17" i="68"/>
  <c r="AT42" i="65"/>
  <c r="AT43" i="65"/>
  <c r="AT41" i="65"/>
  <c r="J18" i="41" s="1"/>
  <c r="J25" i="41" s="1"/>
  <c r="BV41" i="65"/>
  <c r="BU41" i="65" s="1"/>
  <c r="AO18" i="41" s="1"/>
  <c r="H24" i="41"/>
  <c r="H23" i="41"/>
  <c r="H25" i="41"/>
  <c r="I23" i="41"/>
  <c r="I25" i="41"/>
  <c r="I24" i="41"/>
  <c r="BV41" i="64"/>
  <c r="AB29" i="64"/>
  <c r="AB30" i="64"/>
  <c r="AB31" i="64"/>
  <c r="AB21" i="64"/>
  <c r="AB9" i="64"/>
  <c r="AB43" i="64" s="1"/>
  <c r="AB17" i="64"/>
  <c r="AB18" i="64"/>
  <c r="AB19" i="64"/>
  <c r="AB34" i="64"/>
  <c r="AB28" i="63"/>
  <c r="AB26" i="63"/>
  <c r="AB14" i="63"/>
  <c r="AB16" i="63"/>
  <c r="AB34" i="63"/>
  <c r="AB43" i="63" s="1"/>
  <c r="AB9" i="62"/>
  <c r="AB11" i="62"/>
  <c r="AB31" i="62"/>
  <c r="AB33" i="62"/>
  <c r="AB19" i="62"/>
  <c r="AB21" i="62"/>
  <c r="AB23" i="62"/>
  <c r="AB15" i="61"/>
  <c r="AB18" i="61"/>
  <c r="AB19" i="61"/>
  <c r="AB21" i="61"/>
  <c r="AB43" i="61" s="1"/>
  <c r="AB22" i="61"/>
  <c r="AB37" i="61"/>
  <c r="AB9" i="61"/>
  <c r="AB10" i="61"/>
  <c r="AB31" i="61"/>
  <c r="AB24" i="60"/>
  <c r="AB26" i="60"/>
  <c r="AB12" i="60"/>
  <c r="AB43" i="60" s="1"/>
  <c r="AB14" i="60"/>
  <c r="AB20" i="60"/>
  <c r="AB21" i="60"/>
  <c r="AB22" i="60"/>
  <c r="AB23" i="59"/>
  <c r="AB24" i="59"/>
  <c r="AB35" i="59"/>
  <c r="AB36" i="59"/>
  <c r="AB9" i="59"/>
  <c r="AB43" i="59" s="1"/>
  <c r="AB10" i="59"/>
  <c r="AB13" i="59"/>
  <c r="AB14" i="59"/>
  <c r="AB15" i="59"/>
  <c r="AB12" i="58"/>
  <c r="AA9" i="52"/>
  <c r="AA43" i="52" s="1"/>
  <c r="Z9" i="52"/>
  <c r="BF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F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F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C41" i="68"/>
  <c r="C21" i="40" s="1"/>
  <c r="BF40" i="68"/>
  <c r="D40" i="68"/>
  <c r="C40" i="68"/>
  <c r="B21" i="40" s="1"/>
  <c r="BF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F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F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C41" i="67"/>
  <c r="C20" i="40" s="1"/>
  <c r="BF40" i="67"/>
  <c r="D40" i="67"/>
  <c r="C40" i="67"/>
  <c r="B20" i="40" s="1"/>
  <c r="BF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F42" i="66"/>
  <c r="AE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F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I41" i="66"/>
  <c r="D19" i="40" s="1"/>
  <c r="H41" i="66"/>
  <c r="G41" i="66"/>
  <c r="F41" i="66"/>
  <c r="E41" i="66"/>
  <c r="D41" i="66"/>
  <c r="C41" i="66"/>
  <c r="C19" i="40" s="1"/>
  <c r="BF40" i="66"/>
  <c r="D40" i="66"/>
  <c r="C40" i="66"/>
  <c r="B19" i="40" s="1"/>
  <c r="BF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F42" i="65"/>
  <c r="AE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F41" i="65"/>
  <c r="AE41" i="65"/>
  <c r="Z18" i="40" s="1"/>
  <c r="AD41" i="65"/>
  <c r="Y18" i="40" s="1"/>
  <c r="AC41" i="65"/>
  <c r="X18" i="40" s="1"/>
  <c r="AB41" i="65"/>
  <c r="W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I41" i="65"/>
  <c r="D18" i="40" s="1"/>
  <c r="H41" i="65"/>
  <c r="G41" i="65"/>
  <c r="F41" i="65"/>
  <c r="E41" i="65"/>
  <c r="D41" i="65"/>
  <c r="C41" i="65"/>
  <c r="C18" i="40" s="1"/>
  <c r="BF40" i="65"/>
  <c r="D40" i="65"/>
  <c r="C40" i="65"/>
  <c r="B18" i="40" s="1"/>
  <c r="BF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F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F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BF40" i="64"/>
  <c r="D40" i="64"/>
  <c r="C40" i="64"/>
  <c r="B17" i="40" s="1"/>
  <c r="BF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F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F41" i="63"/>
  <c r="AE41" i="63"/>
  <c r="Z16" i="40" s="1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BF40" i="63"/>
  <c r="D40" i="63"/>
  <c r="C40" i="63"/>
  <c r="B16" i="40" s="1"/>
  <c r="BF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F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F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C15" i="40" s="1"/>
  <c r="BF40" i="62"/>
  <c r="D40" i="62"/>
  <c r="C40" i="62"/>
  <c r="B15" i="40" s="1"/>
  <c r="BF43" i="61"/>
  <c r="AE43" i="61"/>
  <c r="AD43" i="61"/>
  <c r="AC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F42" i="61"/>
  <c r="AE42" i="61"/>
  <c r="AD42" i="61"/>
  <c r="AC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F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C14" i="40" s="1"/>
  <c r="BF40" i="61"/>
  <c r="D40" i="61"/>
  <c r="C40" i="61"/>
  <c r="B14" i="40" s="1"/>
  <c r="BF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F42" i="60"/>
  <c r="AE42" i="60"/>
  <c r="AD42" i="60"/>
  <c r="AC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F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C13" i="40" s="1"/>
  <c r="BF40" i="60"/>
  <c r="D40" i="60"/>
  <c r="C40" i="60"/>
  <c r="B13" i="40" s="1"/>
  <c r="BF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F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F41" i="59"/>
  <c r="AE41" i="59"/>
  <c r="Z12" i="40" s="1"/>
  <c r="AD41" i="59"/>
  <c r="Y12" i="40" s="1"/>
  <c r="AC41" i="59"/>
  <c r="X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C12" i="40" s="1"/>
  <c r="BF40" i="59"/>
  <c r="D40" i="59"/>
  <c r="C40" i="59"/>
  <c r="B12" i="40" s="1"/>
  <c r="BF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F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F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C11" i="40" s="1"/>
  <c r="BF40" i="58"/>
  <c r="D40" i="58"/>
  <c r="C40" i="58"/>
  <c r="B11" i="40" s="1"/>
  <c r="AA43" i="58"/>
  <c r="Z43" i="58"/>
  <c r="BF43" i="52"/>
  <c r="BF42" i="52"/>
  <c r="BF41" i="52"/>
  <c r="BF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3" i="68" l="1"/>
  <c r="AB41" i="67"/>
  <c r="W20" i="40" s="1"/>
  <c r="AB43" i="67"/>
  <c r="AO23" i="41"/>
  <c r="AU40" i="67"/>
  <c r="E20" i="40"/>
  <c r="AO25" i="41"/>
  <c r="AO24" i="41"/>
  <c r="K25" i="41"/>
  <c r="K24" i="41"/>
  <c r="AB41" i="68"/>
  <c r="W21" i="40" s="1"/>
  <c r="AB42" i="68"/>
  <c r="AU40" i="66"/>
  <c r="E19" i="40"/>
  <c r="AU40" i="68"/>
  <c r="E21" i="40"/>
  <c r="J24" i="41"/>
  <c r="J23" i="41"/>
  <c r="AU40" i="65"/>
  <c r="E18" i="40"/>
  <c r="AB41" i="64"/>
  <c r="W17" i="40" s="1"/>
  <c r="AB42" i="64"/>
  <c r="AB41" i="63"/>
  <c r="W16" i="40" s="1"/>
  <c r="AB42" i="63"/>
  <c r="AB41" i="61"/>
  <c r="W14" i="40" s="1"/>
  <c r="AB42" i="61"/>
  <c r="AB41" i="60"/>
  <c r="W13" i="40" s="1"/>
  <c r="AB42" i="60"/>
  <c r="AB41" i="59"/>
  <c r="W12" i="40" s="1"/>
  <c r="AB42" i="59"/>
  <c r="P23" i="40"/>
  <c r="P25" i="40"/>
  <c r="P24" i="40"/>
  <c r="O23" i="40"/>
  <c r="O24" i="40"/>
  <c r="O25" i="40"/>
  <c r="T23" i="40"/>
  <c r="T24" i="40"/>
  <c r="T25" i="40"/>
  <c r="N23" i="40"/>
  <c r="N25" i="40"/>
  <c r="N24" i="40"/>
  <c r="R23" i="40"/>
  <c r="R25" i="40"/>
  <c r="R24" i="40"/>
  <c r="B24" i="40"/>
  <c r="B25" i="40"/>
  <c r="B22" i="40"/>
  <c r="B23" i="40"/>
  <c r="C23" i="40"/>
  <c r="C25" i="40"/>
  <c r="C24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E24" i="40" l="1"/>
  <c r="E23" i="40"/>
  <c r="E25" i="40"/>
  <c r="V24" i="40"/>
  <c r="V23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C25" i="41" l="1"/>
  <c r="C24" i="41"/>
  <c r="C23" i="41"/>
  <c r="AC25" i="54" l="1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N21" i="54"/>
  <c r="AA20" i="54"/>
  <c r="M20" i="54"/>
  <c r="H20" i="54"/>
  <c r="AA19" i="54"/>
  <c r="M19" i="54"/>
  <c r="H19" i="54"/>
  <c r="AA18" i="54"/>
  <c r="M18" i="54"/>
  <c r="H18" i="54"/>
  <c r="AA17" i="54"/>
  <c r="M17" i="54"/>
  <c r="H17" i="54"/>
  <c r="N17" i="54" s="1"/>
  <c r="AA16" i="54"/>
  <c r="M16" i="54"/>
  <c r="H16" i="54"/>
  <c r="N16" i="54" s="1"/>
  <c r="AA15" i="54"/>
  <c r="M15" i="54"/>
  <c r="H15" i="54"/>
  <c r="N15" i="54" s="1"/>
  <c r="AA14" i="54"/>
  <c r="M14" i="54"/>
  <c r="H14" i="54"/>
  <c r="N14" i="54" s="1"/>
  <c r="AA13" i="54"/>
  <c r="M13" i="54"/>
  <c r="H13" i="54"/>
  <c r="N13" i="54" s="1"/>
  <c r="AA12" i="54"/>
  <c r="M12" i="54"/>
  <c r="H12" i="54"/>
  <c r="N12" i="54" s="1"/>
  <c r="AA11" i="54"/>
  <c r="M11" i="54"/>
  <c r="H11" i="54"/>
  <c r="N11" i="54" s="1"/>
  <c r="AA10" i="54"/>
  <c r="M10" i="54"/>
  <c r="H10" i="54"/>
  <c r="N20" i="54" l="1"/>
  <c r="J20" i="54"/>
  <c r="N19" i="54"/>
  <c r="J19" i="54"/>
  <c r="N18" i="54"/>
  <c r="J18" i="54"/>
  <c r="H25" i="54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J23" i="54" l="1"/>
  <c r="J25" i="54"/>
  <c r="J24" i="54"/>
  <c r="N25" i="54"/>
  <c r="N24" i="54"/>
  <c r="N23" i="54"/>
  <c r="B23" i="41" l="1"/>
  <c r="Q23" i="41"/>
  <c r="B24" i="41"/>
  <c r="Q24" i="41"/>
  <c r="B25" i="41"/>
  <c r="Q25" i="41"/>
</calcChain>
</file>

<file path=xl/sharedStrings.xml><?xml version="1.0" encoding="utf-8"?>
<sst xmlns="http://schemas.openxmlformats.org/spreadsheetml/2006/main" count="3413" uniqueCount="258">
  <si>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</si>
  <si>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</si>
  <si>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</si>
  <si>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</si>
  <si>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</si>
  <si>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</si>
  <si>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</si>
  <si>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</si>
  <si>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</si>
  <si>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</si>
  <si>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</si>
  <si>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</si>
  <si>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</si>
  <si>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</si>
  <si>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</si>
  <si>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</si>
  <si>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</si>
  <si>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</si>
  <si>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</si>
  <si>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</si>
  <si>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</si>
  <si>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</si>
  <si>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</si>
  <si>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</si>
  <si>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</si>
  <si>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</si>
  <si>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</si>
  <si>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</si>
  <si>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</si>
  <si>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</si>
  <si>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</si>
  <si>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</si>
  <si>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</si>
  <si>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</si>
  <si>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</si>
  <si>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</si>
  <si>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</si>
  <si>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</si>
  <si>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</si>
  <si>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</si>
  <si>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</si>
  <si>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</si>
  <si>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</si>
  <si>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</si>
  <si>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</si>
  <si>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</si>
  <si>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</si>
  <si>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</si>
  <si>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</si>
  <si>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</si>
  <si>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</si>
  <si>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</si>
  <si>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</si>
  <si>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</si>
  <si>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</si>
  <si>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</si>
  <si>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</si>
  <si>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</si>
  <si>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</si>
  <si>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</si>
  <si>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</si>
  <si>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</si>
  <si>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</si>
  <si>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</si>
  <si>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</si>
  <si>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</si>
  <si>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</si>
  <si>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</si>
  <si>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</si>
  <si>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</si>
  <si>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</si>
  <si>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</si>
  <si>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</si>
  <si>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</si>
  <si>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</si>
  <si>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</si>
  <si>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</si>
  <si>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</si>
  <si>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</si>
  <si>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</si>
  <si>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</si>
  <si>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</si>
  <si>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</si>
  <si>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</si>
  <si>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</si>
  <si>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</si>
  <si>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</si>
  <si>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</si>
  <si>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</si>
  <si>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</si>
  <si>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</si>
  <si>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</si>
  <si>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</si>
  <si>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</si>
  <si>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</si>
  <si>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</si>
  <si>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</si>
  <si>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</si>
  <si>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</si>
  <si>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</si>
  <si>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</si>
  <si>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</si>
  <si>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</si>
  <si>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</si>
  <si>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</si>
  <si>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</si>
  <si>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</si>
  <si>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</si>
  <si>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</si>
  <si>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</si>
  <si>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</si>
  <si>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</si>
  <si>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</si>
  <si>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</si>
  <si>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</si>
  <si>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</si>
  <si>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</si>
  <si>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</si>
  <si>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</si>
  <si>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</si>
  <si>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</si>
  <si>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</si>
  <si>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</si>
  <si>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</si>
  <si>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</si>
  <si>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</si>
  <si>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</si>
  <si>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</si>
  <si>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</si>
  <si>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</si>
  <si>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</si>
  <si>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</si>
  <si>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</si>
  <si>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</si>
  <si>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</si>
  <si>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</si>
  <si>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</si>
  <si>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</si>
  <si>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</si>
  <si>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</si>
  <si>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</si>
  <si>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</si>
  <si>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</si>
  <si>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</si>
  <si>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</si>
  <si>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</si>
  <si>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</si>
  <si>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</si>
  <si>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</si>
  <si>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</si>
  <si>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</si>
  <si>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</si>
  <si>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</si>
  <si>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</si>
  <si>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</si>
  <si>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</si>
  <si>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</si>
  <si>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</si>
  <si>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</si>
  <si>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</si>
  <si>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</si>
  <si>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</si>
  <si>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</si>
  <si>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</si>
  <si>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</si>
  <si>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</si>
  <si>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</si>
  <si>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</si>
  <si>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</si>
  <si>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</si>
  <si>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</si>
  <si>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</si>
  <si>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</si>
  <si>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</si>
  <si>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</si>
  <si>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</si>
  <si>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</si>
  <si>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</si>
  <si>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</si>
  <si>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</si>
  <si>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</si>
  <si>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</si>
  <si>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</si>
  <si>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</si>
  <si>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</si>
  <si>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</si>
  <si>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</si>
  <si>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</si>
  <si>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</si>
  <si>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</si>
  <si>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</si>
  <si>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</si>
  <si>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</si>
  <si>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</si>
  <si>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</si>
  <si>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</si>
  <si>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</si>
  <si>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</si>
  <si>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</si>
  <si>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</si>
  <si>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</si>
  <si>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</si>
  <si>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</si>
  <si>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</si>
  <si>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</si>
  <si>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</si>
  <si>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</si>
  <si>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</si>
  <si>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</si>
  <si>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</si>
  <si>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</si>
  <si>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</si>
  <si>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</si>
  <si>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BATEA</t>
  </si>
  <si>
    <t>SIM RUBATEC S.A.</t>
  </si>
  <si>
    <t>I</t>
  </si>
  <si>
    <t>NH</t>
  </si>
  <si>
    <t>No</t>
  </si>
  <si>
    <t>H</t>
  </si>
  <si>
    <t>CÀLCUL RECIRCULACIÓ</t>
  </si>
  <si>
    <t>CÀLCUL IVF V30 DILUÏDA</t>
  </si>
  <si>
    <t>CABAL PURGA</t>
  </si>
  <si>
    <t>H FUNC. BOMBA REC</t>
  </si>
  <si>
    <t>CABAL RECIRCULACIÓ</t>
  </si>
  <si>
    <t>CONCENTRACIÓ TEÒRICA DE RECIRCULACIÓ</t>
  </si>
  <si>
    <t>R</t>
  </si>
  <si>
    <t>factor DILUCIÓ</t>
  </si>
  <si>
    <t>V30</t>
  </si>
  <si>
    <r>
      <t>m</t>
    </r>
    <r>
      <rPr>
        <b/>
        <vertAlign val="superscript"/>
        <sz val="12"/>
        <color indexed="9"/>
        <rFont val="Arial"/>
        <family val="2"/>
        <charset val="1"/>
      </rPr>
      <t>3</t>
    </r>
    <r>
      <rPr>
        <b/>
        <sz val="12"/>
        <color indexed="9"/>
        <rFont val="Arial"/>
        <family val="2"/>
        <charset val="1"/>
      </rPr>
      <t>/dia</t>
    </r>
  </si>
  <si>
    <t>h/dia</t>
  </si>
  <si>
    <r>
      <t>m</t>
    </r>
    <r>
      <rPr>
        <b/>
        <vertAlign val="superscript"/>
        <sz val="12"/>
        <rFont val="Arial"/>
        <family val="2"/>
      </rPr>
      <t>3</t>
    </r>
    <r>
      <rPr>
        <b/>
        <sz val="12"/>
        <rFont val="Arial"/>
        <family val="2"/>
      </rPr>
      <t>/dia</t>
    </r>
  </si>
  <si>
    <t>mg/L</t>
  </si>
  <si>
    <t>mL/L</t>
  </si>
  <si>
    <t>B</t>
  </si>
  <si>
    <t xml:space="preserve"> No</t>
  </si>
  <si>
    <t>BIOSÒLIDS</t>
  </si>
  <si>
    <t>RECIRCULACIÓ</t>
  </si>
  <si>
    <t>Producció de fangs</t>
  </si>
  <si>
    <t>flagelats i ciliats lliures</t>
  </si>
  <si>
    <t>ciliats sèssils</t>
  </si>
  <si>
    <t>rotífers</t>
  </si>
  <si>
    <t>procés de depuració</t>
  </si>
  <si>
    <t>Mitjana analítiques</t>
  </si>
  <si>
    <t>Càlcul teòric</t>
  </si>
  <si>
    <t>Compostatge privat</t>
  </si>
  <si>
    <t>microscopia</t>
  </si>
  <si>
    <t>t MF</t>
  </si>
  <si>
    <t>% MS</t>
  </si>
  <si>
    <t>t MS</t>
  </si>
  <si>
    <t>0-3</t>
  </si>
  <si>
    <t>correcte</t>
  </si>
  <si>
    <t>3.0TD</t>
  </si>
  <si>
    <t>ES0031408027284001QM0F</t>
  </si>
  <si>
    <t>P</t>
  </si>
  <si>
    <t>incorrecte</t>
  </si>
  <si>
    <t>&lt;35</t>
  </si>
  <si>
    <t>&lt;25</t>
  </si>
  <si>
    <t>&lt;125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</si>
</sst>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2"/>
      <name val="Arial"/>
      <family val="2"/>
      <charset val="1"/>
    </font>
    <font>
      <b/>
      <sz val="12"/>
      <color indexed="9"/>
      <name val="Arial"/>
      <family val="2"/>
      <charset val="1"/>
    </font>
    <font>
      <b/>
      <vertAlign val="superscript"/>
      <sz val="12"/>
      <color indexed="9"/>
      <name val="Arial"/>
      <family val="2"/>
      <charset val="1"/>
    </font>
    <font>
      <b/>
      <sz val="11"/>
      <color indexed="9"/>
      <name val="Arial"/>
      <family val="2"/>
      <charset val="1"/>
    </font>
    <font>
      <sz val="10"/>
      <name val="Humnst777 lt bt"/>
    </font>
    <font>
      <sz val="11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indexed="40"/>
        <bgColor indexed="49"/>
      </patternFill>
    </fill>
    <fill>
      <patternFill patternType="solid">
        <fgColor theme="5" tint="0.59999389629810485"/>
        <bgColor indexed="49"/>
      </patternFill>
    </fill>
    <fill>
      <patternFill patternType="solid">
        <fgColor theme="9" tint="0.59999389629810485"/>
        <bgColor indexed="49"/>
      </patternFill>
    </fill>
    <fill>
      <patternFill patternType="solid">
        <fgColor theme="5" tint="0.79998168889431442"/>
        <bgColor indexed="49"/>
      </patternFill>
    </fill>
    <fill>
      <patternFill patternType="solid">
        <fgColor theme="9" tint="0.79998168889431442"/>
        <bgColor indexed="49"/>
      </patternFill>
    </fill>
    <fill>
      <patternFill patternType="solid">
        <fgColor indexed="47"/>
        <bgColor indexed="42"/>
      </patternFill>
    </fill>
    <fill>
      <patternFill patternType="solid">
        <fgColor rgb="FFFFFF00"/>
        <bgColor indexed="64"/>
      </patternFill>
    </fill>
    <fill>
      <patternFill patternType="solid">
        <fgColor indexed="56"/>
        <bgColor indexed="63"/>
      </patternFill>
    </fill>
  </fills>
  <borders count="158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/>
      <diagonal/>
    </border>
    <border>
      <left style="hair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double">
        <color indexed="8"/>
      </right>
      <top/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8"/>
      </bottom>
      <diagonal/>
    </border>
    <border>
      <left/>
      <right style="double">
        <color indexed="64"/>
      </right>
      <top style="double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0" fontId="44" fillId="0" borderId="0"/>
    <xf numFmtId="0" fontId="44" fillId="0" borderId="0"/>
  </cellStyleXfs>
  <cellXfs count="741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4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6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80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7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8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9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5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2" xfId="0" applyNumberFormat="1" applyBorder="1" applyAlignment="1" applyProtection="1">
      <alignment horizontal="center"/>
      <protection locked="0"/>
    </xf>
    <xf numFmtId="169" fontId="0" fillId="0" borderId="93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3" xfId="0" applyNumberFormat="1" applyBorder="1" applyAlignment="1" applyProtection="1">
      <alignment horizontal="center"/>
      <protection locked="0"/>
    </xf>
    <xf numFmtId="0" fontId="0" fillId="0" borderId="93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6" xfId="0" applyFont="1" applyFill="1" applyBorder="1" applyAlignment="1">
      <alignment horizontal="center"/>
    </xf>
    <xf numFmtId="0" fontId="2" fillId="6" borderId="97" xfId="0" applyFont="1" applyFill="1" applyBorder="1" applyAlignment="1">
      <alignment horizontal="center"/>
    </xf>
    <xf numFmtId="14" fontId="2" fillId="6" borderId="77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9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9" xfId="0" applyNumberFormat="1" applyFont="1" applyBorder="1" applyAlignment="1" applyProtection="1">
      <alignment horizontal="center"/>
      <protection locked="0"/>
    </xf>
    <xf numFmtId="3" fontId="12" fillId="0" borderId="101" xfId="0" applyNumberFormat="1" applyFont="1" applyBorder="1" applyAlignment="1" applyProtection="1">
      <alignment horizontal="center"/>
      <protection locked="0"/>
    </xf>
    <xf numFmtId="0" fontId="9" fillId="0" borderId="76" xfId="0" applyFont="1" applyBorder="1" applyProtection="1">
      <protection locked="0"/>
    </xf>
    <xf numFmtId="0" fontId="9" fillId="0" borderId="79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100" xfId="0" applyFont="1" applyBorder="1" applyProtection="1">
      <protection locked="0"/>
    </xf>
    <xf numFmtId="0" fontId="9" fillId="0" borderId="101" xfId="0" applyFont="1" applyBorder="1" applyProtection="1">
      <protection locked="0"/>
    </xf>
    <xf numFmtId="168" fontId="12" fillId="6" borderId="76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80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5" xfId="6" applyNumberFormat="1" applyFont="1" applyFill="1" applyBorder="1" applyAlignment="1" applyProtection="1">
      <alignment horizontal="center"/>
      <protection locked="0"/>
    </xf>
    <xf numFmtId="168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8" fontId="38" fillId="0" borderId="76" xfId="0" applyNumberFormat="1" applyFont="1" applyBorder="1" applyAlignment="1" applyProtection="1">
      <alignment horizontal="center"/>
      <protection locked="0"/>
    </xf>
    <xf numFmtId="168" fontId="38" fillId="0" borderId="69" xfId="0" applyNumberFormat="1" applyFont="1" applyBorder="1" applyAlignment="1" applyProtection="1">
      <alignment horizontal="center"/>
      <protection locked="0"/>
    </xf>
    <xf numFmtId="168" fontId="38" fillId="0" borderId="100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5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6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100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3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4" xfId="6" applyNumberFormat="1" applyFont="1" applyFill="1" applyBorder="1" applyAlignment="1" applyProtection="1">
      <alignment horizontal="center"/>
      <protection locked="0"/>
    </xf>
    <xf numFmtId="2" fontId="12" fillId="6" borderId="75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6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107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/>
    </xf>
    <xf numFmtId="0" fontId="2" fillId="6" borderId="109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 wrapText="1"/>
      <protection locked="0"/>
    </xf>
    <xf numFmtId="0" fontId="2" fillId="6" borderId="110" xfId="0" applyFont="1" applyFill="1" applyBorder="1" applyAlignment="1">
      <alignment horizontal="center" vertical="center"/>
    </xf>
    <xf numFmtId="0" fontId="2" fillId="6" borderId="111" xfId="0" applyFont="1" applyFill="1" applyBorder="1" applyAlignment="1" applyProtection="1">
      <alignment horizontal="center" vertical="center"/>
      <protection locked="0"/>
    </xf>
    <xf numFmtId="0" fontId="2" fillId="6" borderId="105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2" xfId="0" applyFont="1" applyFill="1" applyBorder="1" applyAlignment="1">
      <alignment horizontal="center" vertical="center"/>
    </xf>
    <xf numFmtId="0" fontId="2" fillId="6" borderId="113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6" xfId="9" applyFont="1" applyFill="1" applyBorder="1" applyAlignment="1">
      <alignment horizontal="center" vertical="center" wrapText="1"/>
    </xf>
    <xf numFmtId="3" fontId="46" fillId="13" borderId="118" xfId="10" applyNumberFormat="1" applyFont="1" applyFill="1" applyBorder="1" applyAlignment="1">
      <alignment horizontal="center"/>
    </xf>
    <xf numFmtId="3" fontId="46" fillId="13" borderId="110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8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6" fillId="16" borderId="119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20" xfId="10" applyFont="1" applyFill="1" applyBorder="1" applyAlignment="1">
      <alignment horizontal="center" vertical="center"/>
    </xf>
    <xf numFmtId="0" fontId="46" fillId="16" borderId="117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8" xfId="10" applyFont="1" applyFill="1" applyBorder="1" applyAlignment="1">
      <alignment horizontal="center" vertical="center"/>
    </xf>
    <xf numFmtId="0" fontId="46" fillId="16" borderId="115" xfId="10" applyFont="1" applyFill="1" applyBorder="1" applyAlignment="1">
      <alignment horizontal="center" vertical="center"/>
    </xf>
    <xf numFmtId="0" fontId="46" fillId="16" borderId="73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83" xfId="10" applyFont="1" applyFill="1" applyBorder="1" applyAlignment="1">
      <alignment horizontal="center" vertical="center"/>
    </xf>
    <xf numFmtId="0" fontId="46" fillId="16" borderId="110" xfId="10" applyFont="1" applyFill="1" applyBorder="1" applyAlignment="1">
      <alignment horizontal="center" vertical="center"/>
    </xf>
    <xf numFmtId="0" fontId="46" fillId="16" borderId="126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7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17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9" xfId="10" applyNumberFormat="1" applyFill="1" applyBorder="1" applyAlignment="1">
      <alignment horizontal="center"/>
    </xf>
    <xf numFmtId="3" fontId="44" fillId="16" borderId="83" xfId="10" applyNumberFormat="1" applyFill="1" applyBorder="1" applyAlignment="1">
      <alignment horizontal="center"/>
    </xf>
    <xf numFmtId="3" fontId="44" fillId="16" borderId="108" xfId="10" applyNumberFormat="1" applyFill="1" applyBorder="1" applyAlignment="1">
      <alignment horizontal="center"/>
    </xf>
    <xf numFmtId="3" fontId="44" fillId="16" borderId="118" xfId="10" applyNumberFormat="1" applyFill="1" applyBorder="1" applyAlignment="1">
      <alignment horizontal="center"/>
    </xf>
    <xf numFmtId="3" fontId="44" fillId="16" borderId="110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14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60" xfId="0" applyFont="1" applyFill="1" applyBorder="1"/>
    <xf numFmtId="0" fontId="35" fillId="9" borderId="64" xfId="0" applyFont="1" applyFill="1" applyBorder="1"/>
    <xf numFmtId="0" fontId="44" fillId="0" borderId="0" xfId="12"/>
    <xf numFmtId="0" fontId="51" fillId="17" borderId="130" xfId="12" applyFont="1" applyFill="1" applyBorder="1" applyAlignment="1">
      <alignment horizontal="center" vertical="center" wrapText="1"/>
    </xf>
    <xf numFmtId="0" fontId="17" fillId="18" borderId="27" xfId="0" applyFont="1" applyFill="1" applyBorder="1" applyAlignment="1">
      <alignment horizontal="center" vertical="center" wrapText="1"/>
    </xf>
    <xf numFmtId="0" fontId="17" fillId="19" borderId="27" xfId="0" applyFont="1" applyFill="1" applyBorder="1" applyAlignment="1">
      <alignment horizontal="center" vertical="center" wrapText="1"/>
    </xf>
    <xf numFmtId="0" fontId="51" fillId="17" borderId="131" xfId="12" applyFont="1" applyFill="1" applyBorder="1" applyAlignment="1">
      <alignment horizontal="center"/>
    </xf>
    <xf numFmtId="0" fontId="51" fillId="17" borderId="128" xfId="12" applyFont="1" applyFill="1" applyBorder="1" applyAlignment="1">
      <alignment horizontal="center"/>
    </xf>
    <xf numFmtId="3" fontId="50" fillId="0" borderId="128" xfId="12" applyNumberFormat="1" applyFont="1" applyBorder="1" applyAlignment="1" applyProtection="1">
      <alignment horizontal="center"/>
      <protection locked="0"/>
    </xf>
    <xf numFmtId="2" fontId="12" fillId="2" borderId="27" xfId="0" applyNumberFormat="1" applyFont="1" applyFill="1" applyBorder="1" applyAlignment="1" applyProtection="1">
      <alignment horizontal="center"/>
      <protection locked="0"/>
    </xf>
    <xf numFmtId="1" fontId="12" fillId="2" borderId="73" xfId="0" applyNumberFormat="1" applyFont="1" applyFill="1" applyBorder="1" applyAlignment="1" applyProtection="1">
      <alignment horizontal="center"/>
      <protection locked="0"/>
    </xf>
    <xf numFmtId="1" fontId="44" fillId="23" borderId="27" xfId="12" applyNumberFormat="1" applyFill="1" applyBorder="1"/>
    <xf numFmtId="2" fontId="44" fillId="23" borderId="27" xfId="12" applyNumberFormat="1" applyFill="1" applyBorder="1" applyAlignment="1">
      <alignment horizontal="center" vertical="center"/>
    </xf>
    <xf numFmtId="0" fontId="44" fillId="0" borderId="27" xfId="12" applyBorder="1"/>
    <xf numFmtId="3" fontId="50" fillId="22" borderId="130" xfId="12" applyNumberFormat="1" applyFont="1" applyFill="1" applyBorder="1" applyAlignment="1" applyProtection="1">
      <alignment horizontal="center"/>
      <protection locked="0"/>
    </xf>
    <xf numFmtId="2" fontId="12" fillId="6" borderId="27" xfId="0" applyNumberFormat="1" applyFont="1" applyFill="1" applyBorder="1" applyAlignment="1" applyProtection="1">
      <alignment horizontal="center"/>
      <protection locked="0"/>
    </xf>
    <xf numFmtId="2" fontId="12" fillId="6" borderId="132" xfId="0" applyNumberFormat="1" applyFont="1" applyFill="1" applyBorder="1" applyAlignment="1" applyProtection="1">
      <alignment horizontal="center"/>
      <protection locked="0"/>
    </xf>
    <xf numFmtId="3" fontId="50" fillId="22" borderId="128" xfId="12" applyNumberFormat="1" applyFont="1" applyFill="1" applyBorder="1" applyAlignment="1" applyProtection="1">
      <alignment horizontal="center"/>
      <protection locked="0"/>
    </xf>
    <xf numFmtId="3" fontId="50" fillId="22" borderId="130" xfId="6" applyFont="1" applyFill="1" applyBorder="1" applyAlignment="1" applyProtection="1">
      <alignment horizontal="center"/>
      <protection locked="0"/>
    </xf>
    <xf numFmtId="2" fontId="12" fillId="6" borderId="27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2" fontId="12" fillId="6" borderId="29" xfId="0" applyNumberFormat="1" applyFont="1" applyFill="1" applyBorder="1" applyAlignment="1" applyProtection="1">
      <alignment horizontal="center"/>
      <protection locked="0"/>
    </xf>
    <xf numFmtId="2" fontId="0" fillId="0" borderId="32" xfId="5" applyNumberFormat="1" applyFont="1" applyBorder="1" applyAlignment="1">
      <alignment horizontal="center"/>
    </xf>
    <xf numFmtId="3" fontId="50" fillId="0" borderId="127" xfId="12" applyNumberFormat="1" applyFont="1" applyBorder="1" applyAlignment="1" applyProtection="1">
      <alignment horizontal="center"/>
      <protection locked="0"/>
    </xf>
    <xf numFmtId="2" fontId="12" fillId="2" borderId="73" xfId="0" applyNumberFormat="1" applyFont="1" applyFill="1" applyBorder="1" applyAlignment="1" applyProtection="1">
      <alignment horizontal="center"/>
      <protection locked="0"/>
    </xf>
    <xf numFmtId="3" fontId="50" fillId="0" borderId="133" xfId="12" applyNumberFormat="1" applyFont="1" applyBorder="1" applyAlignment="1" applyProtection="1">
      <alignment horizontal="center"/>
      <protection locked="0"/>
    </xf>
    <xf numFmtId="166" fontId="50" fillId="0" borderId="127" xfId="0" applyNumberFormat="1" applyFont="1" applyBorder="1" applyAlignment="1" applyProtection="1">
      <alignment horizontal="center"/>
      <protection locked="0"/>
    </xf>
    <xf numFmtId="3" fontId="50" fillId="0" borderId="127" xfId="0" applyNumberFormat="1" applyFont="1" applyBorder="1" applyAlignment="1" applyProtection="1">
      <alignment horizontal="center"/>
      <protection locked="0"/>
    </xf>
    <xf numFmtId="3" fontId="50" fillId="0" borderId="134" xfId="12" applyNumberFormat="1" applyFont="1" applyBorder="1" applyAlignment="1" applyProtection="1">
      <alignment horizontal="center"/>
      <protection locked="0"/>
    </xf>
    <xf numFmtId="0" fontId="44" fillId="0" borderId="127" xfId="12" applyBorder="1" applyProtection="1">
      <protection locked="0"/>
    </xf>
    <xf numFmtId="0" fontId="44" fillId="0" borderId="133" xfId="12" applyBorder="1" applyProtection="1">
      <protection locked="0"/>
    </xf>
    <xf numFmtId="3" fontId="1" fillId="0" borderId="35" xfId="0" applyNumberFormat="1" applyFont="1" applyBorder="1" applyAlignment="1" applyProtection="1">
      <alignment horizontal="center"/>
      <protection locked="0"/>
    </xf>
    <xf numFmtId="1" fontId="0" fillId="0" borderId="36" xfId="0" applyNumberFormat="1" applyBorder="1" applyAlignment="1">
      <alignment horizontal="center"/>
    </xf>
    <xf numFmtId="1" fontId="0" fillId="0" borderId="35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41" xfId="0" applyNumberFormat="1" applyBorder="1" applyAlignment="1">
      <alignment horizontal="center"/>
    </xf>
    <xf numFmtId="4" fontId="44" fillId="0" borderId="139" xfId="12" applyNumberFormat="1" applyBorder="1" applyAlignment="1" applyProtection="1">
      <alignment horizontal="center"/>
      <protection locked="0"/>
    </xf>
    <xf numFmtId="3" fontId="44" fillId="0" borderId="140" xfId="12" applyNumberFormat="1" applyBorder="1" applyAlignment="1" applyProtection="1">
      <alignment horizontal="center"/>
      <protection locked="0"/>
    </xf>
    <xf numFmtId="3" fontId="44" fillId="0" borderId="141" xfId="12" applyNumberFormat="1" applyBorder="1" applyAlignment="1" applyProtection="1">
      <alignment horizontal="center"/>
      <protection locked="0"/>
    </xf>
    <xf numFmtId="168" fontId="44" fillId="0" borderId="139" xfId="12" applyNumberFormat="1" applyBorder="1" applyAlignment="1" applyProtection="1">
      <alignment horizontal="center"/>
      <protection locked="0"/>
    </xf>
    <xf numFmtId="3" fontId="44" fillId="0" borderId="0" xfId="12" applyNumberFormat="1" applyAlignment="1" applyProtection="1">
      <alignment horizontal="center"/>
      <protection locked="0"/>
    </xf>
    <xf numFmtId="3" fontId="44" fillId="0" borderId="139" xfId="12" applyNumberFormat="1" applyBorder="1" applyAlignment="1" applyProtection="1">
      <alignment horizontal="center"/>
      <protection locked="0"/>
    </xf>
    <xf numFmtId="168" fontId="44" fillId="0" borderId="141" xfId="12" applyNumberFormat="1" applyBorder="1" applyAlignment="1" applyProtection="1">
      <alignment horizontal="center"/>
      <protection locked="0"/>
    </xf>
    <xf numFmtId="169" fontId="44" fillId="0" borderId="141" xfId="12" applyNumberFormat="1" applyBorder="1" applyAlignment="1" applyProtection="1">
      <alignment horizontal="center"/>
      <protection locked="0"/>
    </xf>
    <xf numFmtId="167" fontId="44" fillId="0" borderId="141" xfId="12" applyNumberFormat="1" applyBorder="1" applyAlignment="1" applyProtection="1">
      <alignment horizontal="center"/>
      <protection locked="0"/>
    </xf>
    <xf numFmtId="168" fontId="44" fillId="0" borderId="143" xfId="12" applyNumberFormat="1" applyBorder="1" applyAlignment="1">
      <alignment horizontal="center"/>
    </xf>
    <xf numFmtId="168" fontId="44" fillId="0" borderId="144" xfId="12" applyNumberFormat="1" applyBorder="1" applyAlignment="1">
      <alignment horizontal="center"/>
    </xf>
    <xf numFmtId="3" fontId="44" fillId="0" borderId="142" xfId="12" applyNumberFormat="1" applyBorder="1" applyAlignment="1">
      <alignment horizontal="center"/>
    </xf>
    <xf numFmtId="169" fontId="44" fillId="0" borderId="143" xfId="12" applyNumberFormat="1" applyBorder="1" applyAlignment="1">
      <alignment horizontal="center"/>
    </xf>
    <xf numFmtId="3" fontId="44" fillId="0" borderId="143" xfId="12" applyNumberFormat="1" applyBorder="1" applyAlignment="1">
      <alignment horizontal="center"/>
    </xf>
    <xf numFmtId="168" fontId="44" fillId="0" borderId="141" xfId="12" applyNumberFormat="1" applyBorder="1" applyAlignment="1">
      <alignment horizontal="center"/>
    </xf>
    <xf numFmtId="4" fontId="44" fillId="0" borderId="146" xfId="12" applyNumberFormat="1" applyBorder="1" applyAlignment="1">
      <alignment horizontal="center"/>
    </xf>
    <xf numFmtId="3" fontId="44" fillId="0" borderId="145" xfId="12" applyNumberFormat="1" applyBorder="1" applyAlignment="1">
      <alignment horizontal="center"/>
    </xf>
    <xf numFmtId="169" fontId="44" fillId="0" borderId="141" xfId="12" applyNumberFormat="1" applyBorder="1" applyAlignment="1">
      <alignment horizontal="center"/>
    </xf>
    <xf numFmtId="168" fontId="44" fillId="0" borderId="148" xfId="12" applyNumberFormat="1" applyBorder="1" applyAlignment="1">
      <alignment horizontal="center"/>
    </xf>
    <xf numFmtId="4" fontId="44" fillId="0" borderId="149" xfId="12" applyNumberFormat="1" applyBorder="1" applyAlignment="1">
      <alignment horizontal="center"/>
    </xf>
    <xf numFmtId="3" fontId="44" fillId="0" borderId="147" xfId="12" applyNumberFormat="1" applyBorder="1" applyAlignment="1">
      <alignment horizontal="center"/>
    </xf>
    <xf numFmtId="169" fontId="44" fillId="0" borderId="148" xfId="12" applyNumberFormat="1" applyBorder="1" applyAlignment="1">
      <alignment horizontal="center"/>
    </xf>
    <xf numFmtId="166" fontId="44" fillId="0" borderId="145" xfId="12" applyNumberFormat="1" applyBorder="1" applyAlignment="1" applyProtection="1">
      <alignment horizontal="center"/>
      <protection locked="0"/>
    </xf>
    <xf numFmtId="3" fontId="44" fillId="0" borderId="145" xfId="12" applyNumberFormat="1" applyBorder="1" applyAlignment="1" applyProtection="1">
      <alignment horizontal="center"/>
      <protection locked="0"/>
    </xf>
    <xf numFmtId="3" fontId="44" fillId="0" borderId="140" xfId="13" applyNumberFormat="1" applyBorder="1" applyAlignment="1" applyProtection="1">
      <alignment horizontal="center"/>
      <protection locked="0"/>
    </xf>
    <xf numFmtId="3" fontId="44" fillId="0" borderId="145" xfId="13" applyNumberFormat="1" applyBorder="1" applyAlignment="1" applyProtection="1">
      <alignment horizontal="center"/>
      <protection locked="0"/>
    </xf>
    <xf numFmtId="168" fontId="37" fillId="0" borderId="31" xfId="0" applyNumberFormat="1" applyFont="1" applyBorder="1" applyAlignment="1" applyProtection="1">
      <alignment horizontal="center"/>
      <protection locked="0"/>
    </xf>
    <xf numFmtId="4" fontId="37" fillId="0" borderId="31" xfId="0" applyNumberFormat="1" applyFon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9" fontId="0" fillId="0" borderId="40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33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21" xfId="0" applyNumberFormat="1" applyBorder="1" applyAlignment="1">
      <alignment horizontal="center"/>
    </xf>
    <xf numFmtId="2" fontId="1" fillId="0" borderId="27" xfId="0" applyNumberFormat="1" applyFont="1" applyBorder="1" applyProtection="1">
      <protection locked="0"/>
    </xf>
    <xf numFmtId="4" fontId="38" fillId="0" borderId="27" xfId="0" applyNumberFormat="1" applyFont="1" applyBorder="1" applyAlignment="1" applyProtection="1">
      <alignment horizontal="center"/>
      <protection locked="0"/>
    </xf>
    <xf numFmtId="4" fontId="38" fillId="0" borderId="50" xfId="0" applyNumberFormat="1" applyFont="1" applyBorder="1" applyAlignment="1" applyProtection="1">
      <alignment horizontal="center"/>
      <protection locked="0"/>
    </xf>
    <xf numFmtId="0" fontId="54" fillId="0" borderId="27" xfId="0" applyFont="1" applyBorder="1" applyAlignment="1">
      <alignment horizontal="center" wrapText="1"/>
    </xf>
    <xf numFmtId="0" fontId="55" fillId="0" borderId="27" xfId="0" applyFont="1" applyBorder="1" applyAlignment="1">
      <alignment wrapText="1"/>
    </xf>
    <xf numFmtId="168" fontId="38" fillId="0" borderId="68" xfId="0" applyNumberFormat="1" applyFont="1" applyBorder="1" applyAlignment="1" applyProtection="1">
      <alignment horizontal="center"/>
      <protection locked="0"/>
    </xf>
    <xf numFmtId="3" fontId="38" fillId="0" borderId="46" xfId="0" applyNumberFormat="1" applyFont="1" applyBorder="1" applyAlignment="1" applyProtection="1">
      <alignment horizontal="center"/>
      <protection locked="0"/>
    </xf>
    <xf numFmtId="166" fontId="12" fillId="6" borderId="46" xfId="0" applyNumberFormat="1" applyFont="1" applyFill="1" applyBorder="1" applyAlignment="1" applyProtection="1">
      <alignment horizontal="center"/>
      <protection locked="0"/>
    </xf>
    <xf numFmtId="3" fontId="12" fillId="2" borderId="46" xfId="0" applyNumberFormat="1" applyFont="1" applyFill="1" applyBorder="1" applyAlignment="1" applyProtection="1">
      <alignment horizontal="center"/>
      <protection locked="0"/>
    </xf>
    <xf numFmtId="2" fontId="12" fillId="6" borderId="46" xfId="0" applyNumberFormat="1" applyFont="1" applyFill="1" applyBorder="1" applyAlignment="1" applyProtection="1">
      <alignment horizontal="center"/>
      <protection locked="0"/>
    </xf>
    <xf numFmtId="2" fontId="12" fillId="6" borderId="51" xfId="0" applyNumberFormat="1" applyFont="1" applyFill="1" applyBorder="1" applyAlignment="1" applyProtection="1">
      <alignment horizontal="center"/>
      <protection locked="0"/>
    </xf>
    <xf numFmtId="2" fontId="12" fillId="6" borderId="79" xfId="0" applyNumberFormat="1" applyFont="1" applyFill="1" applyBorder="1" applyAlignment="1" applyProtection="1">
      <alignment horizontal="center"/>
      <protection locked="0"/>
    </xf>
    <xf numFmtId="168" fontId="38" fillId="0" borderId="80" xfId="0" applyNumberFormat="1" applyFont="1" applyBorder="1" applyAlignment="1" applyProtection="1">
      <alignment horizontal="center"/>
      <protection locked="0"/>
    </xf>
    <xf numFmtId="3" fontId="38" fillId="0" borderId="47" xfId="0" applyNumberFormat="1" applyFont="1" applyBorder="1" applyAlignment="1" applyProtection="1">
      <alignment horizontal="center"/>
      <protection locked="0"/>
    </xf>
    <xf numFmtId="166" fontId="12" fillId="6" borderId="154" xfId="0" applyNumberFormat="1" applyFont="1" applyFill="1" applyBorder="1" applyAlignment="1" applyProtection="1">
      <alignment horizontal="center"/>
      <protection locked="0"/>
    </xf>
    <xf numFmtId="3" fontId="12" fillId="2" borderId="47" xfId="0" applyNumberFormat="1" applyFont="1" applyFill="1" applyBorder="1" applyAlignment="1" applyProtection="1">
      <alignment horizontal="center"/>
      <protection locked="0"/>
    </xf>
    <xf numFmtId="2" fontId="12" fillId="6" borderId="154" xfId="0" applyNumberFormat="1" applyFont="1" applyFill="1" applyBorder="1" applyAlignment="1" applyProtection="1">
      <alignment horizontal="center"/>
      <protection locked="0"/>
    </xf>
    <xf numFmtId="2" fontId="12" fillId="6" borderId="155" xfId="0" applyNumberFormat="1" applyFont="1" applyFill="1" applyBorder="1" applyAlignment="1" applyProtection="1">
      <alignment horizontal="center"/>
      <protection locked="0"/>
    </xf>
    <xf numFmtId="3" fontId="38" fillId="0" borderId="96" xfId="0" applyNumberFormat="1" applyFont="1" applyBorder="1" applyAlignment="1" applyProtection="1">
      <alignment horizontal="center"/>
      <protection locked="0"/>
    </xf>
    <xf numFmtId="3" fontId="38" fillId="0" borderId="129" xfId="0" applyNumberFormat="1" applyFont="1" applyBorder="1" applyAlignment="1" applyProtection="1">
      <alignment horizontal="center"/>
      <protection locked="0"/>
    </xf>
    <xf numFmtId="166" fontId="12" fillId="6" borderId="124" xfId="0" applyNumberFormat="1" applyFont="1" applyFill="1" applyBorder="1" applyAlignment="1" applyProtection="1">
      <alignment horizontal="center"/>
      <protection locked="0"/>
    </xf>
    <xf numFmtId="3" fontId="12" fillId="0" borderId="96" xfId="0" applyNumberFormat="1" applyFont="1" applyBorder="1" applyAlignment="1" applyProtection="1">
      <alignment horizontal="center"/>
      <protection locked="0"/>
    </xf>
    <xf numFmtId="0" fontId="1" fillId="0" borderId="27" xfId="0" applyFont="1" applyBorder="1" applyAlignment="1">
      <alignment horizontal="center" wrapText="1"/>
    </xf>
    <xf numFmtId="2" fontId="12" fillId="0" borderId="29" xfId="0" applyNumberFormat="1" applyFont="1" applyBorder="1" applyAlignment="1" applyProtection="1">
      <alignment horizontal="center"/>
      <protection locked="0"/>
    </xf>
    <xf numFmtId="3" fontId="38" fillId="0" borderId="115" xfId="0" applyNumberFormat="1" applyFont="1" applyBorder="1" applyAlignment="1" applyProtection="1">
      <alignment horizontal="center"/>
      <protection locked="0"/>
    </xf>
    <xf numFmtId="0" fontId="12" fillId="0" borderId="156" xfId="0" applyFont="1" applyBorder="1" applyAlignment="1">
      <alignment horizontal="center" wrapText="1"/>
    </xf>
    <xf numFmtId="2" fontId="12" fillId="0" borderId="27" xfId="0" applyNumberFormat="1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2" fillId="0" borderId="156" xfId="0" applyFont="1" applyBorder="1" applyAlignment="1">
      <alignment wrapText="1"/>
    </xf>
    <xf numFmtId="0" fontId="12" fillId="0" borderId="27" xfId="0" applyFont="1" applyBorder="1" applyAlignment="1">
      <alignment wrapText="1"/>
    </xf>
    <xf numFmtId="0" fontId="12" fillId="0" borderId="69" xfId="0" applyFont="1" applyBorder="1" applyAlignment="1">
      <alignment horizontal="center" wrapText="1"/>
    </xf>
    <xf numFmtId="2" fontId="12" fillId="0" borderId="50" xfId="0" applyNumberFormat="1" applyFont="1" applyBorder="1" applyAlignment="1">
      <alignment horizontal="center" wrapText="1"/>
    </xf>
    <xf numFmtId="0" fontId="12" fillId="0" borderId="157" xfId="0" applyFont="1" applyBorder="1" applyAlignment="1">
      <alignment horizontal="center" wrapText="1"/>
    </xf>
    <xf numFmtId="2" fontId="38" fillId="0" borderId="46" xfId="0" applyNumberFormat="1" applyFont="1" applyBorder="1" applyAlignment="1" applyProtection="1">
      <alignment horizontal="center"/>
      <protection locked="0"/>
    </xf>
    <xf numFmtId="2" fontId="38" fillId="0" borderId="27" xfId="0" applyNumberFormat="1" applyFont="1" applyBorder="1" applyAlignment="1" applyProtection="1">
      <alignment horizontal="center"/>
      <protection locked="0"/>
    </xf>
    <xf numFmtId="2" fontId="38" fillId="0" borderId="47" xfId="0" applyNumberFormat="1" applyFont="1" applyBorder="1" applyAlignment="1" applyProtection="1">
      <alignment horizontal="center"/>
      <protection locked="0"/>
    </xf>
    <xf numFmtId="2" fontId="38" fillId="6" borderId="25" xfId="0" applyNumberFormat="1" applyFont="1" applyFill="1" applyBorder="1" applyAlignment="1" applyProtection="1">
      <alignment horizontal="center"/>
      <protection locked="0"/>
    </xf>
    <xf numFmtId="2" fontId="12" fillId="6" borderId="47" xfId="6" applyNumberFormat="1" applyFont="1" applyFill="1" applyBorder="1" applyAlignment="1" applyProtection="1">
      <alignment horizontal="center"/>
      <protection locked="0"/>
    </xf>
    <xf numFmtId="2" fontId="37" fillId="0" borderId="31" xfId="0" applyNumberFormat="1" applyFon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4" fontId="1" fillId="0" borderId="33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2" fontId="12" fillId="6" borderId="25" xfId="0" applyNumberFormat="1" applyFont="1" applyFill="1" applyBorder="1" applyAlignment="1" applyProtection="1">
      <alignment horizontal="center"/>
      <protection locked="0"/>
    </xf>
    <xf numFmtId="2" fontId="38" fillId="0" borderId="29" xfId="0" applyNumberFormat="1" applyFont="1" applyBorder="1" applyAlignment="1" applyProtection="1">
      <alignment horizontal="center"/>
      <protection locked="0"/>
    </xf>
    <xf numFmtId="2" fontId="38" fillId="0" borderId="50" xfId="0" applyNumberFormat="1" applyFont="1" applyBorder="1" applyAlignment="1" applyProtection="1">
      <alignment horizontal="center"/>
      <protection locked="0"/>
    </xf>
    <xf numFmtId="166" fontId="12" fillId="6" borderId="27" xfId="0" applyNumberFormat="1" applyFont="1" applyFill="1" applyBorder="1" applyAlignment="1" applyProtection="1">
      <alignment horizontal="center"/>
      <protection locked="0"/>
    </xf>
    <xf numFmtId="166" fontId="12" fillId="6" borderId="47" xfId="6" applyNumberFormat="1" applyFont="1" applyFill="1" applyBorder="1" applyAlignment="1" applyProtection="1">
      <alignment horizont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8" xfId="0" applyNumberFormat="1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98" xfId="0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3" borderId="57" xfId="0" quotePrefix="1" applyFont="1" applyFill="1" applyBorder="1" applyAlignment="1">
      <alignment horizontal="center"/>
    </xf>
    <xf numFmtId="0" fontId="17" fillId="3" borderId="98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23" fillId="6" borderId="50" xfId="0" applyFont="1" applyFill="1" applyBorder="1" applyAlignment="1" applyProtection="1">
      <alignment horizontal="center"/>
      <protection locked="0"/>
    </xf>
    <xf numFmtId="0" fontId="23" fillId="6" borderId="29" xfId="0" applyFont="1" applyFill="1" applyBorder="1" applyAlignment="1" applyProtection="1">
      <alignment horizontal="center"/>
      <protection locked="0"/>
    </xf>
    <xf numFmtId="0" fontId="17" fillId="20" borderId="50" xfId="0" applyFont="1" applyFill="1" applyBorder="1" applyAlignment="1">
      <alignment horizontal="center" vertical="center"/>
    </xf>
    <xf numFmtId="0" fontId="17" fillId="20" borderId="29" xfId="0" applyFont="1" applyFill="1" applyBorder="1" applyAlignment="1">
      <alignment horizontal="center" vertical="center"/>
    </xf>
    <xf numFmtId="0" fontId="17" fillId="9" borderId="60" xfId="0" applyFont="1" applyFill="1" applyBorder="1" applyAlignment="1">
      <alignment horizontal="center"/>
    </xf>
    <xf numFmtId="0" fontId="36" fillId="6" borderId="67" xfId="0" applyFont="1" applyFill="1" applyBorder="1" applyAlignment="1" applyProtection="1">
      <alignment horizontal="center"/>
      <protection locked="0"/>
    </xf>
    <xf numFmtId="0" fontId="36" fillId="6" borderId="64" xfId="0" applyFont="1" applyFill="1" applyBorder="1" applyAlignment="1" applyProtection="1">
      <alignment horizontal="center"/>
      <protection locked="0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0" fontId="17" fillId="21" borderId="50" xfId="0" applyFont="1" applyFill="1" applyBorder="1" applyAlignment="1">
      <alignment horizontal="center" vertical="center"/>
    </xf>
    <xf numFmtId="0" fontId="17" fillId="21" borderId="29" xfId="0" applyFont="1" applyFill="1" applyBorder="1" applyAlignment="1">
      <alignment horizontal="center" vertic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8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7" fillId="0" borderId="115" xfId="0" applyFont="1" applyBorder="1" applyAlignment="1">
      <alignment horizontal="center" vertical="center"/>
    </xf>
    <xf numFmtId="0" fontId="35" fillId="8" borderId="61" xfId="0" applyFont="1" applyFill="1" applyBorder="1"/>
    <xf numFmtId="0" fontId="35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8" borderId="77" xfId="0" applyFont="1" applyFill="1" applyBorder="1" applyAlignment="1">
      <alignment horizontal="center" wrapText="1"/>
    </xf>
    <xf numFmtId="0" fontId="17" fillId="8" borderId="99" xfId="0" applyFont="1" applyFill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" fillId="0" borderId="97" xfId="0" applyFont="1" applyBorder="1" applyAlignment="1">
      <alignment horizontal="center" wrapText="1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83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3" fillId="24" borderId="135" xfId="12" applyFont="1" applyFill="1" applyBorder="1" applyAlignment="1">
      <alignment horizontal="center" vertical="center"/>
    </xf>
    <xf numFmtId="0" fontId="53" fillId="24" borderId="136" xfId="12" applyFont="1" applyFill="1" applyBorder="1" applyAlignment="1">
      <alignment horizontal="center" vertical="center"/>
    </xf>
    <xf numFmtId="0" fontId="53" fillId="24" borderId="137" xfId="12" applyFont="1" applyFill="1" applyBorder="1" applyAlignment="1">
      <alignment horizontal="center" vertical="center"/>
    </xf>
    <xf numFmtId="0" fontId="53" fillId="24" borderId="138" xfId="12" applyFont="1" applyFill="1" applyBorder="1" applyAlignment="1">
      <alignment horizontal="center" vertical="center"/>
    </xf>
    <xf numFmtId="0" fontId="2" fillId="6" borderId="150" xfId="0" applyFont="1" applyFill="1" applyBorder="1" applyAlignment="1">
      <alignment horizontal="center" vertical="center" wrapText="1"/>
    </xf>
    <xf numFmtId="0" fontId="2" fillId="6" borderId="137" xfId="0" applyFont="1" applyFill="1" applyBorder="1" applyAlignment="1">
      <alignment horizontal="center" vertical="center" wrapText="1"/>
    </xf>
    <xf numFmtId="0" fontId="2" fillId="6" borderId="135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2" fillId="6" borderId="108" xfId="0" applyFont="1" applyFill="1" applyBorder="1" applyAlignment="1">
      <alignment horizontal="center" vertical="center"/>
    </xf>
    <xf numFmtId="0" fontId="2" fillId="6" borderId="83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90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2" fillId="6" borderId="90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6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95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85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53" fillId="24" borderId="135" xfId="12" applyFont="1" applyFill="1" applyBorder="1" applyAlignment="1" applyProtection="1">
      <alignment horizontal="center" vertical="center"/>
      <protection locked="0"/>
    </xf>
    <xf numFmtId="0" fontId="16" fillId="7" borderId="86" xfId="0" applyFont="1" applyFill="1" applyBorder="1" applyAlignment="1">
      <alignment horizontal="left" vertical="center"/>
    </xf>
    <xf numFmtId="0" fontId="16" fillId="7" borderId="87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51" xfId="0" applyFont="1" applyFill="1" applyBorder="1" applyAlignment="1" applyProtection="1">
      <alignment horizontal="center" vertical="center"/>
      <protection locked="0"/>
    </xf>
    <xf numFmtId="0" fontId="33" fillId="12" borderId="152" xfId="0" applyFont="1" applyFill="1" applyBorder="1" applyAlignment="1" applyProtection="1">
      <alignment horizontal="center" vertical="center"/>
      <protection locked="0"/>
    </xf>
    <xf numFmtId="0" fontId="33" fillId="12" borderId="153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25" xfId="10" applyFont="1" applyFill="1" applyBorder="1" applyAlignment="1">
      <alignment horizontal="center" vertical="center" wrapText="1"/>
    </xf>
    <xf numFmtId="0" fontId="46" fillId="13" borderId="125" xfId="10" applyFont="1" applyFill="1" applyBorder="1" applyAlignment="1">
      <alignment horizontal="center" vertical="center"/>
    </xf>
    <xf numFmtId="0" fontId="46" fillId="13" borderId="124" xfId="10" applyFont="1" applyFill="1" applyBorder="1" applyAlignment="1">
      <alignment horizontal="center" vertical="center"/>
    </xf>
    <xf numFmtId="0" fontId="46" fillId="13" borderId="121" xfId="10" applyFont="1" applyFill="1" applyBorder="1" applyAlignment="1">
      <alignment horizontal="center" vertical="center" wrapText="1"/>
    </xf>
    <xf numFmtId="0" fontId="46" fillId="13" borderId="121" xfId="10" applyFont="1" applyFill="1" applyBorder="1" applyAlignment="1">
      <alignment horizontal="center" vertical="center"/>
    </xf>
    <xf numFmtId="0" fontId="46" fillId="13" borderId="122" xfId="10" applyFont="1" applyFill="1" applyBorder="1" applyAlignment="1">
      <alignment horizontal="center" vertical="center"/>
    </xf>
    <xf numFmtId="0" fontId="46" fillId="13" borderId="107" xfId="10" applyFont="1" applyFill="1" applyBorder="1" applyAlignment="1">
      <alignment horizontal="center" vertical="center"/>
    </xf>
    <xf numFmtId="0" fontId="46" fillId="13" borderId="117" xfId="10" applyFont="1" applyFill="1" applyBorder="1" applyAlignment="1">
      <alignment horizontal="center" vertical="center"/>
    </xf>
    <xf numFmtId="0" fontId="46" fillId="13" borderId="82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18" xfId="10" applyFont="1" applyFill="1" applyBorder="1" applyAlignment="1">
      <alignment horizontal="center" vertical="center" wrapText="1"/>
    </xf>
    <xf numFmtId="0" fontId="48" fillId="15" borderId="111" xfId="9" applyFont="1" applyFill="1" applyBorder="1" applyAlignment="1">
      <alignment horizontal="left" vertical="center" wrapText="1"/>
    </xf>
    <xf numFmtId="0" fontId="46" fillId="13" borderId="115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73" xfId="10" applyFont="1" applyFill="1" applyBorder="1" applyAlignment="1">
      <alignment horizontal="center" vertical="center" wrapText="1"/>
    </xf>
    <xf numFmtId="0" fontId="46" fillId="13" borderId="123" xfId="10" applyFont="1" applyFill="1" applyBorder="1" applyAlignment="1">
      <alignment horizontal="center" vertical="center"/>
    </xf>
    <xf numFmtId="0" fontId="46" fillId="13" borderId="122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4">
    <cellStyle name="Excel Built-in Normal" xfId="12" xr:uid="{3B2659F6-DCB8-4F7C-B377-C44B71C127C1}"/>
    <cellStyle name="Excel Built-in Normal 1" xfId="13" xr:uid="{37D9F8BF-B198-4A9C-8251-9653558CF42D}"/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75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 patternType="solid">
          <fgColor indexed="22"/>
          <bgColor indexed="31"/>
        </patternFill>
      </fill>
    </dxf>
    <dxf>
      <fill>
        <patternFill patternType="solid">
          <fgColor indexed="47"/>
          <bgColor indexed="42"/>
        </patternFill>
      </fill>
    </dxf>
    <dxf>
      <fill>
        <patternFill patternType="solid">
          <fgColor indexed="22"/>
          <bgColor indexed="3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Z52"/>
  <sheetViews>
    <sheetView tabSelected="1" topLeftCell="D7" zoomScale="55" zoomScaleNormal="55" workbookViewId="0">
      <selection activeCell="AH20" sqref="AH20:AK20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0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0" s="36" customFormat="1" ht="21" customHeight="1" thickBot="1" x14ac:dyDescent="0.35">
      <c r="A2" s="580" t="s">
        <v>87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0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0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0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</row>
    <row r="6" spans="1:260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0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0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0" s="34" customFormat="1" ht="24.9" customHeight="1" x14ac:dyDescent="0.3">
      <c r="A9" s="223" t="s">
        <v>52</v>
      </c>
      <c r="B9" s="224">
        <v>1</v>
      </c>
      <c r="C9" s="158">
        <v>404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1.556930693069307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2.4193548387096775</v>
      </c>
      <c r="BS9" s="468"/>
      <c r="BT9" s="469">
        <f>BS9*25</f>
        <v>0</v>
      </c>
      <c r="BU9" s="469" t="str">
        <f t="shared" ref="BU9:BU41" si="1">IF(AQ9="","",((1+BV9)*AQ9/BV9))</f>
        <v/>
      </c>
      <c r="BV9" s="470">
        <f>IF(C9="","",(BT9+BR9)/C9)</f>
        <v>5.9885020760140533E-3</v>
      </c>
      <c r="BW9" s="471"/>
      <c r="BX9" s="471"/>
      <c r="BY9" s="469" t="str">
        <f>IF(AQ9="","",BX9*BW9*1000/AQ9)</f>
        <v/>
      </c>
    </row>
    <row r="10" spans="1:260" s="34" customFormat="1" ht="24.9" customHeight="1" x14ac:dyDescent="0.3">
      <c r="A10" s="225" t="s">
        <v>53</v>
      </c>
      <c r="B10" s="226">
        <v>2</v>
      </c>
      <c r="C10" s="162">
        <v>419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 t="shared" ref="Z10:Z38" si="5">IF(AND(R10&lt;&gt;"",V10&lt;&gt;"",X10&lt;&gt;""),R10+V10+X10,"")</f>
        <v/>
      </c>
      <c r="AA10" s="331" t="str">
        <f t="shared" ref="AA10:AA38" si="6">IF(AND(S10&lt;&gt;"",W10&lt;&gt;"",Y10&lt;&gt;""),S10+W10+Y10,"")</f>
        <v/>
      </c>
      <c r="AB10" s="330" t="str">
        <f t="shared" ref="AB10:AB38" si="7">IF(AND(Z10&lt;&gt;"",AA10&lt;&gt;""),(Z10-AA10)/Z10*100,"")</f>
        <v/>
      </c>
      <c r="AC10" s="159"/>
      <c r="AD10" s="159"/>
      <c r="AE10" s="175" t="str">
        <f t="shared" ref="AE10:AE39" si="8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990</v>
      </c>
      <c r="AP10" s="331" t="str">
        <f t="shared" ref="AP10:AP39" si="9">+IF(AQ10&gt;0,AO10*1000/AQ10,"")</f>
        <v/>
      </c>
      <c r="AQ10" s="342"/>
      <c r="AR10" s="342"/>
      <c r="AS10" s="328"/>
      <c r="AT10" s="479">
        <f t="shared" si="0"/>
        <v>1.5011933174224343</v>
      </c>
      <c r="AU10" s="331" t="str">
        <f t="shared" ref="AU10:AU39" si="10">+IF(AV10="","",((AT$6*AQ10)/((BR10*AR10)+(J10*C10))))</f>
        <v/>
      </c>
      <c r="AV10" s="479" t="str">
        <f t="shared" ref="AV10:AV39" si="11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2.4193548387096775</v>
      </c>
      <c r="BS10" s="468"/>
      <c r="BT10" s="469">
        <f t="shared" ref="BT10:BT39" si="12">BS10*25</f>
        <v>0</v>
      </c>
      <c r="BU10" s="469" t="str">
        <f t="shared" si="1"/>
        <v/>
      </c>
      <c r="BV10" s="470">
        <f t="shared" ref="BV10:BV39" si="13">IF(C10="","",(BT10+BR10)/C10)</f>
        <v>5.7741165601662946E-3</v>
      </c>
      <c r="BW10" s="471">
        <v>1</v>
      </c>
      <c r="BX10" s="471">
        <v>990</v>
      </c>
      <c r="BY10" s="469" t="str">
        <f t="shared" ref="BY10:BY39" si="14">IF(AQ10="","",BX10*BW10*1000/AQ10)</f>
        <v/>
      </c>
    </row>
    <row r="11" spans="1:260" s="34" customFormat="1" ht="24.6" customHeight="1" x14ac:dyDescent="0.3">
      <c r="A11" s="223" t="s">
        <v>47</v>
      </c>
      <c r="B11" s="226">
        <v>3</v>
      </c>
      <c r="C11" s="162">
        <v>451</v>
      </c>
      <c r="D11" s="162"/>
      <c r="E11" s="159">
        <v>7.59</v>
      </c>
      <c r="F11" s="159">
        <v>7.54</v>
      </c>
      <c r="G11" s="158">
        <v>1728</v>
      </c>
      <c r="H11" s="158">
        <v>2876</v>
      </c>
      <c r="I11" s="297">
        <v>93</v>
      </c>
      <c r="J11" s="297">
        <v>11</v>
      </c>
      <c r="K11" s="457">
        <f t="shared" si="2"/>
        <v>88.172043010752688</v>
      </c>
      <c r="L11" s="297">
        <v>200</v>
      </c>
      <c r="M11" s="297">
        <v>17</v>
      </c>
      <c r="N11" s="457">
        <f t="shared" si="3"/>
        <v>91.5</v>
      </c>
      <c r="O11" s="297">
        <v>328</v>
      </c>
      <c r="P11" s="297">
        <v>83</v>
      </c>
      <c r="Q11" s="457">
        <f t="shared" si="4"/>
        <v>74.695121951219505</v>
      </c>
      <c r="R11" s="297">
        <v>36.299999999999997</v>
      </c>
      <c r="S11" s="297">
        <v>17.100000000000001</v>
      </c>
      <c r="T11" s="159">
        <v>28.5</v>
      </c>
      <c r="U11" s="159">
        <v>12.7</v>
      </c>
      <c r="V11" s="159">
        <v>2.7</v>
      </c>
      <c r="W11" s="159">
        <v>1.2</v>
      </c>
      <c r="X11" s="159">
        <v>0</v>
      </c>
      <c r="Y11" s="159">
        <v>0</v>
      </c>
      <c r="Z11" s="331">
        <f t="shared" si="5"/>
        <v>39</v>
      </c>
      <c r="AA11" s="331">
        <f t="shared" si="6"/>
        <v>18.3</v>
      </c>
      <c r="AB11" s="330">
        <f t="shared" si="7"/>
        <v>53.07692307692308</v>
      </c>
      <c r="AC11" s="159">
        <v>5.8</v>
      </c>
      <c r="AD11" s="159">
        <v>0.77</v>
      </c>
      <c r="AE11" s="175">
        <f t="shared" si="8"/>
        <v>86.724137931034477</v>
      </c>
      <c r="AF11" s="158"/>
      <c r="AG11" s="158"/>
      <c r="AH11" s="121" t="s">
        <v>215</v>
      </c>
      <c r="AI11" s="158" t="s">
        <v>216</v>
      </c>
      <c r="AJ11" s="158" t="s">
        <v>217</v>
      </c>
      <c r="AK11" s="305" t="s">
        <v>217</v>
      </c>
      <c r="AL11" s="339"/>
      <c r="AM11" s="245"/>
      <c r="AN11" s="245"/>
      <c r="AO11" s="162">
        <v>980</v>
      </c>
      <c r="AP11" s="331">
        <f t="shared" si="9"/>
        <v>220.72072072072072</v>
      </c>
      <c r="AQ11" s="342">
        <v>4440</v>
      </c>
      <c r="AR11" s="342">
        <v>11600</v>
      </c>
      <c r="AS11" s="328">
        <v>93.85</v>
      </c>
      <c r="AT11" s="479">
        <f t="shared" si="0"/>
        <v>1.3946784922394679</v>
      </c>
      <c r="AU11" s="331">
        <f t="shared" si="10"/>
        <v>84.563704896800232</v>
      </c>
      <c r="AV11" s="479">
        <f t="shared" si="11"/>
        <v>4.5045045045045043E-2</v>
      </c>
      <c r="AW11" s="312"/>
      <c r="AX11" s="164"/>
      <c r="AY11" s="313"/>
      <c r="AZ11" s="355"/>
      <c r="BA11" s="356">
        <v>2.0099999999999998</v>
      </c>
      <c r="BB11" s="356">
        <v>1.45</v>
      </c>
      <c r="BC11" s="347"/>
      <c r="BD11" s="347">
        <v>13.85</v>
      </c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2.4193548387096775</v>
      </c>
      <c r="BS11" s="468"/>
      <c r="BT11" s="469">
        <f t="shared" si="12"/>
        <v>0</v>
      </c>
      <c r="BU11" s="469">
        <f t="shared" si="1"/>
        <v>832115.20000000007</v>
      </c>
      <c r="BV11" s="470">
        <f t="shared" si="13"/>
        <v>5.3644231456977326E-3</v>
      </c>
      <c r="BW11" s="471">
        <v>1</v>
      </c>
      <c r="BX11" s="471">
        <v>980</v>
      </c>
      <c r="BY11" s="469">
        <f t="shared" si="14"/>
        <v>220.72072072072072</v>
      </c>
    </row>
    <row r="12" spans="1:260" s="34" customFormat="1" ht="24.9" customHeight="1" x14ac:dyDescent="0.3">
      <c r="A12" s="225" t="s">
        <v>48</v>
      </c>
      <c r="B12" s="226">
        <v>4</v>
      </c>
      <c r="C12" s="162">
        <v>430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5"/>
        <v/>
      </c>
      <c r="AA12" s="331" t="str">
        <f t="shared" si="6"/>
        <v/>
      </c>
      <c r="AB12" s="330" t="str">
        <f t="shared" si="7"/>
        <v/>
      </c>
      <c r="AC12" s="159"/>
      <c r="AD12" s="159"/>
      <c r="AE12" s="175" t="str">
        <f t="shared" si="8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>
        <v>980</v>
      </c>
      <c r="AP12" s="331" t="str">
        <f t="shared" si="9"/>
        <v/>
      </c>
      <c r="AQ12" s="342"/>
      <c r="AR12" s="342"/>
      <c r="AS12" s="328"/>
      <c r="AT12" s="479">
        <f t="shared" si="0"/>
        <v>1.4627906976744185</v>
      </c>
      <c r="AU12" s="331" t="str">
        <f t="shared" si="10"/>
        <v/>
      </c>
      <c r="AV12" s="479" t="str">
        <f t="shared" si="11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2.4193548387096775</v>
      </c>
      <c r="BS12" s="468"/>
      <c r="BT12" s="469">
        <f t="shared" si="12"/>
        <v>0</v>
      </c>
      <c r="BU12" s="469" t="str">
        <f t="shared" si="1"/>
        <v/>
      </c>
      <c r="BV12" s="470">
        <f t="shared" si="13"/>
        <v>5.6264066016504131E-3</v>
      </c>
      <c r="BW12" s="471">
        <v>1</v>
      </c>
      <c r="BX12" s="471">
        <v>980</v>
      </c>
      <c r="BY12" s="469" t="str">
        <f t="shared" si="14"/>
        <v/>
      </c>
    </row>
    <row r="13" spans="1:260" s="34" customFormat="1" ht="24.9" customHeight="1" x14ac:dyDescent="0.3">
      <c r="A13" s="223" t="s">
        <v>49</v>
      </c>
      <c r="B13" s="226">
        <v>5</v>
      </c>
      <c r="C13" s="162">
        <v>541.5</v>
      </c>
      <c r="D13" s="162"/>
      <c r="E13" s="159">
        <v>7.71</v>
      </c>
      <c r="F13" s="159">
        <v>7.59</v>
      </c>
      <c r="G13" s="158">
        <v>1794</v>
      </c>
      <c r="H13" s="158">
        <v>2900</v>
      </c>
      <c r="I13" s="297">
        <v>218</v>
      </c>
      <c r="J13" s="297">
        <v>19</v>
      </c>
      <c r="K13" s="457">
        <f t="shared" si="2"/>
        <v>91.284403669724767</v>
      </c>
      <c r="L13" s="297"/>
      <c r="M13" s="297"/>
      <c r="N13" s="457" t="str">
        <f t="shared" si="3"/>
        <v/>
      </c>
      <c r="O13" s="297">
        <v>594</v>
      </c>
      <c r="P13" s="297">
        <v>71</v>
      </c>
      <c r="Q13" s="457">
        <f t="shared" si="4"/>
        <v>88.047138047138048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5"/>
        <v/>
      </c>
      <c r="AA13" s="331" t="str">
        <f t="shared" si="6"/>
        <v/>
      </c>
      <c r="AB13" s="330" t="str">
        <f t="shared" si="7"/>
        <v/>
      </c>
      <c r="AC13" s="159"/>
      <c r="AD13" s="159"/>
      <c r="AE13" s="175" t="str">
        <f t="shared" si="8"/>
        <v/>
      </c>
      <c r="AF13" s="158"/>
      <c r="AG13" s="158"/>
      <c r="AH13" s="121" t="s">
        <v>215</v>
      </c>
      <c r="AI13" s="158" t="s">
        <v>216</v>
      </c>
      <c r="AJ13" s="158" t="s">
        <v>217</v>
      </c>
      <c r="AK13" s="305" t="s">
        <v>217</v>
      </c>
      <c r="AL13" s="339"/>
      <c r="AM13" s="245"/>
      <c r="AN13" s="245"/>
      <c r="AO13" s="162">
        <v>960</v>
      </c>
      <c r="AP13" s="331" t="str">
        <f t="shared" si="9"/>
        <v/>
      </c>
      <c r="AQ13" s="342"/>
      <c r="AR13" s="342"/>
      <c r="AS13" s="328"/>
      <c r="AT13" s="479">
        <f t="shared" si="0"/>
        <v>1.1615881809787627</v>
      </c>
      <c r="AU13" s="331" t="str">
        <f t="shared" si="10"/>
        <v/>
      </c>
      <c r="AV13" s="479" t="str">
        <f t="shared" si="11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2.4193548387096775</v>
      </c>
      <c r="BS13" s="468"/>
      <c r="BT13" s="469">
        <f t="shared" si="12"/>
        <v>0</v>
      </c>
      <c r="BU13" s="469" t="str">
        <f t="shared" si="1"/>
        <v/>
      </c>
      <c r="BV13" s="470">
        <f t="shared" si="13"/>
        <v>4.4678759717630238E-3</v>
      </c>
      <c r="BW13" s="471">
        <v>1</v>
      </c>
      <c r="BX13" s="471">
        <v>960</v>
      </c>
      <c r="BY13" s="469" t="str">
        <f t="shared" si="14"/>
        <v/>
      </c>
    </row>
    <row r="14" spans="1:260" s="34" customFormat="1" ht="24.9" customHeight="1" x14ac:dyDescent="0.3">
      <c r="A14" s="225" t="s">
        <v>50</v>
      </c>
      <c r="B14" s="226">
        <v>6</v>
      </c>
      <c r="C14" s="162">
        <v>541.5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5"/>
        <v/>
      </c>
      <c r="AA14" s="331" t="str">
        <f t="shared" si="6"/>
        <v/>
      </c>
      <c r="AB14" s="330" t="str">
        <f t="shared" si="7"/>
        <v/>
      </c>
      <c r="AC14" s="159"/>
      <c r="AD14" s="159"/>
      <c r="AE14" s="175" t="str">
        <f t="shared" si="8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9"/>
        <v/>
      </c>
      <c r="AQ14" s="342"/>
      <c r="AR14" s="342"/>
      <c r="AS14" s="328"/>
      <c r="AT14" s="479">
        <f t="shared" si="0"/>
        <v>1.1615881809787627</v>
      </c>
      <c r="AU14" s="331" t="str">
        <f t="shared" si="10"/>
        <v/>
      </c>
      <c r="AV14" s="479" t="str">
        <f t="shared" si="11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2.4193548387096775</v>
      </c>
      <c r="BS14" s="468"/>
      <c r="BT14" s="469">
        <f t="shared" si="12"/>
        <v>0</v>
      </c>
      <c r="BU14" s="469" t="str">
        <f t="shared" si="1"/>
        <v/>
      </c>
      <c r="BV14" s="470">
        <f t="shared" si="13"/>
        <v>4.4678759717630238E-3</v>
      </c>
      <c r="BW14" s="471"/>
      <c r="BX14" s="471"/>
      <c r="BY14" s="469" t="str">
        <f t="shared" si="14"/>
        <v/>
      </c>
    </row>
    <row r="15" spans="1:260" s="34" customFormat="1" ht="24.9" customHeight="1" x14ac:dyDescent="0.3">
      <c r="A15" s="225" t="s">
        <v>51</v>
      </c>
      <c r="B15" s="226">
        <v>7</v>
      </c>
      <c r="C15" s="162">
        <v>368.5</v>
      </c>
      <c r="D15" s="162"/>
      <c r="E15" s="159"/>
      <c r="F15" s="159"/>
      <c r="G15" s="158"/>
      <c r="H15" s="158"/>
      <c r="I15" s="297"/>
      <c r="J15" s="297"/>
      <c r="K15" s="457" t="str">
        <f t="shared" si="2"/>
        <v/>
      </c>
      <c r="L15" s="297"/>
      <c r="M15" s="297"/>
      <c r="N15" s="457" t="str">
        <f t="shared" si="3"/>
        <v/>
      </c>
      <c r="O15" s="297"/>
      <c r="P15" s="297"/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5"/>
        <v/>
      </c>
      <c r="AA15" s="331" t="str">
        <f t="shared" si="6"/>
        <v/>
      </c>
      <c r="AB15" s="330" t="str">
        <f t="shared" si="7"/>
        <v/>
      </c>
      <c r="AC15" s="159"/>
      <c r="AD15" s="159"/>
      <c r="AE15" s="175" t="str">
        <f t="shared" si="8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9"/>
        <v/>
      </c>
      <c r="AQ15" s="342"/>
      <c r="AR15" s="342"/>
      <c r="AS15" s="328"/>
      <c r="AT15" s="479">
        <f t="shared" si="0"/>
        <v>1.7069199457259159</v>
      </c>
      <c r="AU15" s="331" t="str">
        <f t="shared" si="10"/>
        <v/>
      </c>
      <c r="AV15" s="479" t="str">
        <f t="shared" si="11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2.4193548387096775</v>
      </c>
      <c r="BS15" s="468"/>
      <c r="BT15" s="469">
        <f t="shared" si="12"/>
        <v>0</v>
      </c>
      <c r="BU15" s="469" t="str">
        <f t="shared" si="1"/>
        <v/>
      </c>
      <c r="BV15" s="470">
        <f t="shared" si="13"/>
        <v>6.5654134021972252E-3</v>
      </c>
      <c r="BW15" s="471"/>
      <c r="BX15" s="471"/>
      <c r="BY15" s="469" t="str">
        <f t="shared" si="14"/>
        <v/>
      </c>
    </row>
    <row r="16" spans="1:260" s="34" customFormat="1" ht="24.9" customHeight="1" x14ac:dyDescent="0.3">
      <c r="A16" s="225" t="s">
        <v>52</v>
      </c>
      <c r="B16" s="226">
        <v>8</v>
      </c>
      <c r="C16" s="162">
        <v>368.5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5"/>
        <v/>
      </c>
      <c r="AA16" s="331" t="str">
        <f t="shared" si="6"/>
        <v/>
      </c>
      <c r="AB16" s="330" t="str">
        <f t="shared" si="7"/>
        <v/>
      </c>
      <c r="AC16" s="159"/>
      <c r="AD16" s="159"/>
      <c r="AE16" s="175" t="str">
        <f t="shared" si="8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9"/>
        <v/>
      </c>
      <c r="AQ16" s="342"/>
      <c r="AR16" s="342"/>
      <c r="AS16" s="328"/>
      <c r="AT16" s="479">
        <f t="shared" si="0"/>
        <v>1.7069199457259159</v>
      </c>
      <c r="AU16" s="331" t="str">
        <f t="shared" si="10"/>
        <v/>
      </c>
      <c r="AV16" s="479" t="str">
        <f t="shared" si="11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2.4193548387096775</v>
      </c>
      <c r="BS16" s="468"/>
      <c r="BT16" s="469">
        <f t="shared" si="12"/>
        <v>0</v>
      </c>
      <c r="BU16" s="469" t="str">
        <f t="shared" si="1"/>
        <v/>
      </c>
      <c r="BV16" s="470">
        <f t="shared" si="13"/>
        <v>6.5654134021972252E-3</v>
      </c>
      <c r="BW16" s="471"/>
      <c r="BX16" s="471"/>
      <c r="BY16" s="469" t="str">
        <f t="shared" si="14"/>
        <v/>
      </c>
    </row>
    <row r="17" spans="1:77" s="34" customFormat="1" ht="24.9" customHeight="1" x14ac:dyDescent="0.3">
      <c r="A17" s="225" t="s">
        <v>53</v>
      </c>
      <c r="B17" s="226">
        <v>9</v>
      </c>
      <c r="C17" s="162">
        <v>449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5"/>
        <v/>
      </c>
      <c r="AA17" s="331" t="str">
        <f t="shared" si="6"/>
        <v/>
      </c>
      <c r="AB17" s="330" t="str">
        <f t="shared" si="7"/>
        <v/>
      </c>
      <c r="AC17" s="159"/>
      <c r="AD17" s="159"/>
      <c r="AE17" s="175" t="str">
        <f t="shared" si="8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>
        <v>700</v>
      </c>
      <c r="AP17" s="331" t="str">
        <f t="shared" si="9"/>
        <v/>
      </c>
      <c r="AQ17" s="342"/>
      <c r="AR17" s="342"/>
      <c r="AS17" s="328"/>
      <c r="AT17" s="479">
        <f t="shared" si="0"/>
        <v>1.4008908685968819</v>
      </c>
      <c r="AU17" s="331" t="str">
        <f t="shared" si="10"/>
        <v/>
      </c>
      <c r="AV17" s="479" t="str">
        <f t="shared" si="11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2.4193548387096775</v>
      </c>
      <c r="BS17" s="468"/>
      <c r="BT17" s="469">
        <f t="shared" si="12"/>
        <v>0</v>
      </c>
      <c r="BU17" s="469" t="str">
        <f t="shared" si="1"/>
        <v/>
      </c>
      <c r="BV17" s="470">
        <f t="shared" si="13"/>
        <v>5.3883181263021766E-3</v>
      </c>
      <c r="BW17" s="471">
        <v>1</v>
      </c>
      <c r="BX17" s="471">
        <v>700</v>
      </c>
      <c r="BY17" s="469" t="str">
        <f t="shared" si="14"/>
        <v/>
      </c>
    </row>
    <row r="18" spans="1:77" s="34" customFormat="1" ht="24.9" customHeight="1" x14ac:dyDescent="0.3">
      <c r="A18" s="225" t="s">
        <v>47</v>
      </c>
      <c r="B18" s="226">
        <v>10</v>
      </c>
      <c r="C18" s="162">
        <v>432</v>
      </c>
      <c r="D18" s="162"/>
      <c r="E18" s="159">
        <v>7.62</v>
      </c>
      <c r="F18" s="159">
        <v>7.61</v>
      </c>
      <c r="G18" s="158">
        <v>1752</v>
      </c>
      <c r="H18" s="158">
        <v>3090</v>
      </c>
      <c r="I18" s="297">
        <v>420</v>
      </c>
      <c r="J18" s="297">
        <v>34</v>
      </c>
      <c r="K18" s="457">
        <f t="shared" si="2"/>
        <v>91.904761904761898</v>
      </c>
      <c r="L18" s="297">
        <v>439</v>
      </c>
      <c r="M18" s="297">
        <v>24</v>
      </c>
      <c r="N18" s="457">
        <f t="shared" si="3"/>
        <v>94.533029612756266</v>
      </c>
      <c r="O18" s="297">
        <v>873</v>
      </c>
      <c r="P18" s="297">
        <v>118</v>
      </c>
      <c r="Q18" s="457">
        <f t="shared" si="4"/>
        <v>86.483390607101953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5"/>
        <v/>
      </c>
      <c r="AA18" s="331" t="str">
        <f t="shared" si="6"/>
        <v/>
      </c>
      <c r="AB18" s="330" t="str">
        <f t="shared" si="7"/>
        <v/>
      </c>
      <c r="AC18" s="159"/>
      <c r="AD18" s="159"/>
      <c r="AE18" s="175" t="str">
        <f t="shared" si="8"/>
        <v/>
      </c>
      <c r="AF18" s="158"/>
      <c r="AG18" s="158"/>
      <c r="AH18" s="121" t="s">
        <v>215</v>
      </c>
      <c r="AI18" s="158" t="s">
        <v>216</v>
      </c>
      <c r="AJ18" s="158" t="s">
        <v>217</v>
      </c>
      <c r="AK18" s="305" t="s">
        <v>217</v>
      </c>
      <c r="AL18" s="339"/>
      <c r="AM18" s="245"/>
      <c r="AN18" s="245"/>
      <c r="AO18" s="162">
        <v>690</v>
      </c>
      <c r="AP18" s="331">
        <f t="shared" si="9"/>
        <v>193.82022471910113</v>
      </c>
      <c r="AQ18" s="342">
        <v>3560</v>
      </c>
      <c r="AR18" s="342">
        <v>8567</v>
      </c>
      <c r="AS18" s="328">
        <v>93.82</v>
      </c>
      <c r="AT18" s="479">
        <f t="shared" si="0"/>
        <v>1.4560185185185186</v>
      </c>
      <c r="AU18" s="331">
        <f t="shared" si="10"/>
        <v>63.229266577583708</v>
      </c>
      <c r="AV18" s="479">
        <f t="shared" si="11"/>
        <v>0.12331460674157303</v>
      </c>
      <c r="AW18" s="312"/>
      <c r="AX18" s="164"/>
      <c r="AY18" s="313"/>
      <c r="AZ18" s="355"/>
      <c r="BA18" s="356">
        <v>1.77</v>
      </c>
      <c r="BB18" s="356">
        <v>1.47</v>
      </c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2.4193548387096775</v>
      </c>
      <c r="BS18" s="468"/>
      <c r="BT18" s="469">
        <f t="shared" si="12"/>
        <v>0</v>
      </c>
      <c r="BU18" s="469">
        <f t="shared" si="1"/>
        <v>639233.60000000009</v>
      </c>
      <c r="BV18" s="470">
        <f t="shared" si="13"/>
        <v>5.600358422939068E-3</v>
      </c>
      <c r="BW18" s="471">
        <v>1</v>
      </c>
      <c r="BX18" s="471">
        <v>700</v>
      </c>
      <c r="BY18" s="469">
        <f t="shared" si="14"/>
        <v>196.62921348314606</v>
      </c>
    </row>
    <row r="19" spans="1:77" s="34" customFormat="1" ht="24.9" customHeight="1" x14ac:dyDescent="0.3">
      <c r="A19" s="225" t="s">
        <v>48</v>
      </c>
      <c r="B19" s="226">
        <v>11</v>
      </c>
      <c r="C19" s="162">
        <v>492</v>
      </c>
      <c r="D19" s="162"/>
      <c r="E19" s="159"/>
      <c r="F19" s="159">
        <v>7.5</v>
      </c>
      <c r="G19" s="158"/>
      <c r="H19" s="158">
        <v>3063</v>
      </c>
      <c r="I19" s="297"/>
      <c r="J19" s="297">
        <v>41</v>
      </c>
      <c r="K19" s="457" t="str">
        <f t="shared" si="2"/>
        <v/>
      </c>
      <c r="L19" s="297"/>
      <c r="M19" s="297">
        <v>30</v>
      </c>
      <c r="N19" s="457" t="str">
        <f t="shared" si="3"/>
        <v/>
      </c>
      <c r="O19" s="297"/>
      <c r="P19" s="297">
        <v>101</v>
      </c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5"/>
        <v/>
      </c>
      <c r="AA19" s="331" t="str">
        <f t="shared" si="6"/>
        <v/>
      </c>
      <c r="AB19" s="330" t="str">
        <f t="shared" si="7"/>
        <v/>
      </c>
      <c r="AC19" s="159"/>
      <c r="AD19" s="159"/>
      <c r="AE19" s="175" t="str">
        <f t="shared" si="8"/>
        <v/>
      </c>
      <c r="AF19" s="158"/>
      <c r="AG19" s="158"/>
      <c r="AH19" s="121" t="s">
        <v>215</v>
      </c>
      <c r="AI19" s="158" t="s">
        <v>218</v>
      </c>
      <c r="AJ19" s="158" t="s">
        <v>217</v>
      </c>
      <c r="AK19" s="305" t="s">
        <v>217</v>
      </c>
      <c r="AL19" s="339"/>
      <c r="AM19" s="245"/>
      <c r="AN19" s="245"/>
      <c r="AO19" s="162">
        <v>660</v>
      </c>
      <c r="AP19" s="331" t="str">
        <f t="shared" si="9"/>
        <v/>
      </c>
      <c r="AQ19" s="342"/>
      <c r="AR19" s="342"/>
      <c r="AS19" s="328"/>
      <c r="AT19" s="479">
        <f t="shared" si="0"/>
        <v>1.2784552845528456</v>
      </c>
      <c r="AU19" s="331" t="str">
        <f t="shared" si="10"/>
        <v/>
      </c>
      <c r="AV19" s="479" t="str">
        <f t="shared" si="11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2.4193548387096775</v>
      </c>
      <c r="BS19" s="468"/>
      <c r="BT19" s="469">
        <f t="shared" si="12"/>
        <v>0</v>
      </c>
      <c r="BU19" s="469" t="str">
        <f t="shared" si="1"/>
        <v/>
      </c>
      <c r="BV19" s="470">
        <f t="shared" si="13"/>
        <v>4.9173878835562547E-3</v>
      </c>
      <c r="BW19" s="471">
        <v>2</v>
      </c>
      <c r="BX19" s="471">
        <v>330</v>
      </c>
      <c r="BY19" s="469" t="str">
        <f t="shared" si="14"/>
        <v/>
      </c>
    </row>
    <row r="20" spans="1:77" s="34" customFormat="1" ht="24.9" customHeight="1" x14ac:dyDescent="0.3">
      <c r="A20" s="225" t="s">
        <v>49</v>
      </c>
      <c r="B20" s="226">
        <v>12</v>
      </c>
      <c r="C20" s="162">
        <v>307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5"/>
        <v/>
      </c>
      <c r="AA20" s="331" t="str">
        <f t="shared" si="6"/>
        <v/>
      </c>
      <c r="AB20" s="330" t="str">
        <f t="shared" si="7"/>
        <v/>
      </c>
      <c r="AC20" s="159"/>
      <c r="AD20" s="159"/>
      <c r="AE20" s="175" t="str">
        <f t="shared" si="8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>
        <v>920</v>
      </c>
      <c r="AP20" s="331" t="str">
        <f t="shared" si="9"/>
        <v/>
      </c>
      <c r="AQ20" s="342"/>
      <c r="AR20" s="342"/>
      <c r="AS20" s="328"/>
      <c r="AT20" s="479">
        <f t="shared" si="0"/>
        <v>2.0488599348534202</v>
      </c>
      <c r="AU20" s="331" t="str">
        <f t="shared" si="10"/>
        <v/>
      </c>
      <c r="AV20" s="479" t="str">
        <f t="shared" si="11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2.4193548387096775</v>
      </c>
      <c r="BS20" s="468"/>
      <c r="BT20" s="469">
        <f t="shared" si="12"/>
        <v>0</v>
      </c>
      <c r="BU20" s="469" t="str">
        <f t="shared" si="1"/>
        <v/>
      </c>
      <c r="BV20" s="470">
        <f t="shared" si="13"/>
        <v>7.8806346537774515E-3</v>
      </c>
      <c r="BW20" s="471">
        <v>2</v>
      </c>
      <c r="BX20" s="471">
        <v>460</v>
      </c>
      <c r="BY20" s="469" t="str">
        <f t="shared" si="14"/>
        <v/>
      </c>
    </row>
    <row r="21" spans="1:77" s="34" customFormat="1" ht="24.9" customHeight="1" x14ac:dyDescent="0.3">
      <c r="A21" s="225" t="s">
        <v>50</v>
      </c>
      <c r="B21" s="226">
        <v>13</v>
      </c>
      <c r="C21" s="162">
        <v>417.66666666666669</v>
      </c>
      <c r="D21" s="162"/>
      <c r="E21" s="159">
        <v>7.75</v>
      </c>
      <c r="F21" s="159">
        <v>7.48</v>
      </c>
      <c r="G21" s="158">
        <v>1781</v>
      </c>
      <c r="H21" s="158">
        <v>2820</v>
      </c>
      <c r="I21" s="297">
        <v>205</v>
      </c>
      <c r="J21" s="297">
        <v>21</v>
      </c>
      <c r="K21" s="457">
        <f t="shared" si="2"/>
        <v>89.756097560975618</v>
      </c>
      <c r="L21" s="297"/>
      <c r="M21" s="297"/>
      <c r="N21" s="457" t="str">
        <f t="shared" si="3"/>
        <v/>
      </c>
      <c r="O21" s="297">
        <v>583</v>
      </c>
      <c r="P21" s="297">
        <v>74</v>
      </c>
      <c r="Q21" s="457">
        <f t="shared" si="4"/>
        <v>87.307032590051463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5"/>
        <v/>
      </c>
      <c r="AA21" s="331" t="str">
        <f t="shared" si="6"/>
        <v/>
      </c>
      <c r="AB21" s="330" t="str">
        <f t="shared" si="7"/>
        <v/>
      </c>
      <c r="AC21" s="159"/>
      <c r="AD21" s="159"/>
      <c r="AE21" s="175" t="str">
        <f t="shared" si="8"/>
        <v/>
      </c>
      <c r="AF21" s="158"/>
      <c r="AG21" s="158"/>
      <c r="AH21" s="121" t="s">
        <v>215</v>
      </c>
      <c r="AI21" s="158" t="s">
        <v>216</v>
      </c>
      <c r="AJ21" s="158" t="s">
        <v>217</v>
      </c>
      <c r="AK21" s="305" t="s">
        <v>217</v>
      </c>
      <c r="AL21" s="339"/>
      <c r="AM21" s="245"/>
      <c r="AN21" s="245"/>
      <c r="AO21" s="162">
        <v>980</v>
      </c>
      <c r="AP21" s="331" t="str">
        <f t="shared" si="9"/>
        <v/>
      </c>
      <c r="AQ21" s="342"/>
      <c r="AR21" s="342"/>
      <c r="AS21" s="328"/>
      <c r="AT21" s="479">
        <f t="shared" si="0"/>
        <v>1.5059856344772544</v>
      </c>
      <c r="AU21" s="331" t="str">
        <f t="shared" si="10"/>
        <v/>
      </c>
      <c r="AV21" s="479" t="str">
        <f t="shared" si="11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2.4193548387096775</v>
      </c>
      <c r="BS21" s="468"/>
      <c r="BT21" s="469">
        <f t="shared" si="12"/>
        <v>0</v>
      </c>
      <c r="BU21" s="469" t="str">
        <f t="shared" si="1"/>
        <v/>
      </c>
      <c r="BV21" s="470">
        <f t="shared" si="13"/>
        <v>5.7925494941173444E-3</v>
      </c>
      <c r="BW21" s="471"/>
      <c r="BX21" s="471"/>
      <c r="BY21" s="469" t="str">
        <f t="shared" si="14"/>
        <v/>
      </c>
    </row>
    <row r="22" spans="1:77" s="34" customFormat="1" ht="24.9" customHeight="1" x14ac:dyDescent="0.3">
      <c r="A22" s="225" t="s">
        <v>51</v>
      </c>
      <c r="B22" s="226">
        <v>14</v>
      </c>
      <c r="C22" s="162">
        <v>417.66666666666669</v>
      </c>
      <c r="D22" s="162"/>
      <c r="E22" s="159"/>
      <c r="F22" s="159"/>
      <c r="G22" s="158"/>
      <c r="H22" s="158"/>
      <c r="I22" s="297"/>
      <c r="J22" s="297"/>
      <c r="K22" s="457" t="str">
        <f t="shared" si="2"/>
        <v/>
      </c>
      <c r="L22" s="297"/>
      <c r="M22" s="297"/>
      <c r="N22" s="457" t="str">
        <f t="shared" si="3"/>
        <v/>
      </c>
      <c r="O22" s="297"/>
      <c r="P22" s="297"/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5"/>
        <v/>
      </c>
      <c r="AA22" s="331" t="str">
        <f t="shared" si="6"/>
        <v/>
      </c>
      <c r="AB22" s="330" t="str">
        <f t="shared" si="7"/>
        <v/>
      </c>
      <c r="AC22" s="159"/>
      <c r="AD22" s="159"/>
      <c r="AE22" s="175" t="str">
        <f t="shared" si="8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9"/>
        <v/>
      </c>
      <c r="AQ22" s="342"/>
      <c r="AR22" s="342"/>
      <c r="AS22" s="328"/>
      <c r="AT22" s="479">
        <f t="shared" si="0"/>
        <v>1.5059856344772544</v>
      </c>
      <c r="AU22" s="331" t="str">
        <f t="shared" si="10"/>
        <v/>
      </c>
      <c r="AV22" s="479" t="str">
        <f t="shared" si="11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2.4193548387096775</v>
      </c>
      <c r="BS22" s="468"/>
      <c r="BT22" s="469">
        <f t="shared" si="12"/>
        <v>0</v>
      </c>
      <c r="BU22" s="469" t="str">
        <f t="shared" si="1"/>
        <v/>
      </c>
      <c r="BV22" s="470">
        <f t="shared" si="13"/>
        <v>5.7925494941173444E-3</v>
      </c>
      <c r="BW22" s="471"/>
      <c r="BX22" s="471"/>
      <c r="BY22" s="469" t="str">
        <f t="shared" si="14"/>
        <v/>
      </c>
    </row>
    <row r="23" spans="1:77" s="34" customFormat="1" ht="24.9" customHeight="1" x14ac:dyDescent="0.3">
      <c r="A23" s="225" t="s">
        <v>52</v>
      </c>
      <c r="B23" s="226">
        <v>15</v>
      </c>
      <c r="C23" s="162">
        <v>417.66666666666669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5"/>
        <v/>
      </c>
      <c r="AA23" s="331" t="str">
        <f t="shared" si="6"/>
        <v/>
      </c>
      <c r="AB23" s="330" t="str">
        <f t="shared" si="7"/>
        <v/>
      </c>
      <c r="AC23" s="159"/>
      <c r="AD23" s="159"/>
      <c r="AE23" s="175" t="str">
        <f t="shared" si="8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9"/>
        <v/>
      </c>
      <c r="AQ23" s="342"/>
      <c r="AR23" s="342"/>
      <c r="AS23" s="328"/>
      <c r="AT23" s="479">
        <f t="shared" si="0"/>
        <v>1.5059856344772544</v>
      </c>
      <c r="AU23" s="331" t="str">
        <f t="shared" si="10"/>
        <v/>
      </c>
      <c r="AV23" s="479" t="str">
        <f t="shared" si="11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2.4193548387096775</v>
      </c>
      <c r="BS23" s="468"/>
      <c r="BT23" s="469">
        <f t="shared" si="12"/>
        <v>0</v>
      </c>
      <c r="BU23" s="469" t="str">
        <f t="shared" si="1"/>
        <v/>
      </c>
      <c r="BV23" s="470">
        <f t="shared" si="13"/>
        <v>5.7925494941173444E-3</v>
      </c>
      <c r="BW23" s="471"/>
      <c r="BX23" s="471"/>
      <c r="BY23" s="469" t="str">
        <f t="shared" si="14"/>
        <v/>
      </c>
    </row>
    <row r="24" spans="1:77" s="34" customFormat="1" ht="24.9" customHeight="1" x14ac:dyDescent="0.3">
      <c r="A24" s="225" t="s">
        <v>53</v>
      </c>
      <c r="B24" s="226">
        <v>16</v>
      </c>
      <c r="C24" s="162">
        <v>578</v>
      </c>
      <c r="D24" s="162"/>
      <c r="E24" s="159">
        <v>7.61</v>
      </c>
      <c r="F24" s="159">
        <v>7.39</v>
      </c>
      <c r="G24" s="158">
        <v>1754</v>
      </c>
      <c r="H24" s="158">
        <v>3040</v>
      </c>
      <c r="I24" s="297">
        <v>217</v>
      </c>
      <c r="J24" s="297">
        <v>24</v>
      </c>
      <c r="K24" s="457">
        <f t="shared" si="2"/>
        <v>88.940092165898619</v>
      </c>
      <c r="L24" s="297">
        <v>183</v>
      </c>
      <c r="M24" s="297">
        <v>17</v>
      </c>
      <c r="N24" s="457">
        <f t="shared" si="3"/>
        <v>90.710382513661202</v>
      </c>
      <c r="O24" s="297">
        <v>238</v>
      </c>
      <c r="P24" s="297">
        <v>86</v>
      </c>
      <c r="Q24" s="457">
        <f t="shared" si="4"/>
        <v>63.865546218487388</v>
      </c>
      <c r="R24" s="297">
        <v>29.4</v>
      </c>
      <c r="S24" s="297">
        <v>20</v>
      </c>
      <c r="T24" s="159">
        <v>21</v>
      </c>
      <c r="U24" s="159">
        <v>19.899999999999999</v>
      </c>
      <c r="V24" s="159">
        <v>1.6</v>
      </c>
      <c r="W24" s="159">
        <v>1.4</v>
      </c>
      <c r="X24" s="159">
        <v>0</v>
      </c>
      <c r="Y24" s="159">
        <v>0</v>
      </c>
      <c r="Z24" s="331">
        <f t="shared" si="5"/>
        <v>31</v>
      </c>
      <c r="AA24" s="331">
        <f t="shared" si="6"/>
        <v>21.4</v>
      </c>
      <c r="AB24" s="330">
        <f t="shared" si="7"/>
        <v>30.967741935483879</v>
      </c>
      <c r="AC24" s="159">
        <v>6</v>
      </c>
      <c r="AD24" s="159">
        <v>0.5</v>
      </c>
      <c r="AE24" s="175">
        <f t="shared" si="8"/>
        <v>91.666666666666657</v>
      </c>
      <c r="AF24" s="158"/>
      <c r="AG24" s="158"/>
      <c r="AH24" s="121" t="s">
        <v>215</v>
      </c>
      <c r="AI24" s="158" t="s">
        <v>216</v>
      </c>
      <c r="AJ24" s="158" t="s">
        <v>217</v>
      </c>
      <c r="AK24" s="305" t="s">
        <v>217</v>
      </c>
      <c r="AL24" s="339"/>
      <c r="AM24" s="245"/>
      <c r="AN24" s="245"/>
      <c r="AO24" s="162">
        <v>990</v>
      </c>
      <c r="AP24" s="331">
        <f t="shared" si="9"/>
        <v>186.09022556390977</v>
      </c>
      <c r="AQ24" s="342">
        <v>5320</v>
      </c>
      <c r="AR24" s="342">
        <v>13733</v>
      </c>
      <c r="AS24" s="328">
        <v>92.48</v>
      </c>
      <c r="AT24" s="479">
        <f t="shared" si="0"/>
        <v>1.088235294117647</v>
      </c>
      <c r="AU24" s="331">
        <f t="shared" si="10"/>
        <v>71.050810030362868</v>
      </c>
      <c r="AV24" s="479">
        <f t="shared" si="11"/>
        <v>3.4398496240601505E-2</v>
      </c>
      <c r="AW24" s="312"/>
      <c r="AX24" s="164"/>
      <c r="AY24" s="313"/>
      <c r="AZ24" s="355"/>
      <c r="BA24" s="356">
        <v>1.68</v>
      </c>
      <c r="BB24" s="356">
        <v>1.51</v>
      </c>
      <c r="BC24" s="347"/>
      <c r="BD24" s="347">
        <v>14.62</v>
      </c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2.4193548387096775</v>
      </c>
      <c r="BS24" s="468"/>
      <c r="BT24" s="469">
        <f t="shared" si="12"/>
        <v>0</v>
      </c>
      <c r="BU24" s="469">
        <f t="shared" si="1"/>
        <v>1276303.4666666666</v>
      </c>
      <c r="BV24" s="470">
        <f t="shared" si="13"/>
        <v>4.1857350150686463E-3</v>
      </c>
      <c r="BW24" s="471">
        <v>2</v>
      </c>
      <c r="BX24" s="471">
        <v>500</v>
      </c>
      <c r="BY24" s="469">
        <f t="shared" si="14"/>
        <v>187.96992481203009</v>
      </c>
    </row>
    <row r="25" spans="1:77" s="34" customFormat="1" ht="24.9" customHeight="1" x14ac:dyDescent="0.3">
      <c r="A25" s="225" t="s">
        <v>47</v>
      </c>
      <c r="B25" s="226">
        <v>17</v>
      </c>
      <c r="C25" s="162">
        <v>280</v>
      </c>
      <c r="D25" s="162"/>
      <c r="E25" s="159"/>
      <c r="F25" s="159">
        <v>7.6</v>
      </c>
      <c r="G25" s="158"/>
      <c r="H25" s="158">
        <v>2633</v>
      </c>
      <c r="I25" s="297"/>
      <c r="J25" s="297">
        <v>17</v>
      </c>
      <c r="K25" s="457" t="str">
        <f t="shared" si="2"/>
        <v/>
      </c>
      <c r="L25" s="297"/>
      <c r="M25" s="297">
        <v>15</v>
      </c>
      <c r="N25" s="457" t="str">
        <f t="shared" si="3"/>
        <v/>
      </c>
      <c r="O25" s="297"/>
      <c r="P25" s="297">
        <v>58</v>
      </c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5"/>
        <v/>
      </c>
      <c r="AA25" s="331" t="str">
        <f t="shared" si="6"/>
        <v/>
      </c>
      <c r="AB25" s="330" t="str">
        <f t="shared" si="7"/>
        <v/>
      </c>
      <c r="AC25" s="159"/>
      <c r="AD25" s="159"/>
      <c r="AE25" s="175" t="str">
        <f t="shared" si="8"/>
        <v/>
      </c>
      <c r="AF25" s="158"/>
      <c r="AG25" s="158"/>
      <c r="AH25" s="121" t="s">
        <v>215</v>
      </c>
      <c r="AI25" s="158" t="s">
        <v>218</v>
      </c>
      <c r="AJ25" s="158" t="s">
        <v>217</v>
      </c>
      <c r="AK25" s="305" t="s">
        <v>217</v>
      </c>
      <c r="AL25" s="339"/>
      <c r="AM25" s="245"/>
      <c r="AN25" s="245"/>
      <c r="AO25" s="162">
        <v>990</v>
      </c>
      <c r="AP25" s="331" t="str">
        <f t="shared" si="9"/>
        <v/>
      </c>
      <c r="AQ25" s="342"/>
      <c r="AR25" s="342"/>
      <c r="AS25" s="328"/>
      <c r="AT25" s="479">
        <f t="shared" si="0"/>
        <v>2.2464285714285714</v>
      </c>
      <c r="AU25" s="331" t="str">
        <f t="shared" si="10"/>
        <v/>
      </c>
      <c r="AV25" s="479" t="str">
        <f t="shared" si="11"/>
        <v/>
      </c>
      <c r="AW25" s="312"/>
      <c r="AX25" s="164"/>
      <c r="AY25" s="313"/>
      <c r="AZ25" s="355"/>
      <c r="BA25" s="356"/>
      <c r="BB25" s="356"/>
      <c r="BC25" s="347">
        <v>14.26</v>
      </c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2.4193548387096775</v>
      </c>
      <c r="BS25" s="468"/>
      <c r="BT25" s="469">
        <f t="shared" si="12"/>
        <v>0</v>
      </c>
      <c r="BU25" s="469" t="str">
        <f t="shared" si="1"/>
        <v/>
      </c>
      <c r="BV25" s="470">
        <f t="shared" si="13"/>
        <v>8.6405529953917058E-3</v>
      </c>
      <c r="BW25" s="471"/>
      <c r="BX25" s="471"/>
      <c r="BY25" s="469" t="str">
        <f t="shared" si="14"/>
        <v/>
      </c>
    </row>
    <row r="26" spans="1:77" s="34" customFormat="1" ht="24.9" customHeight="1" x14ac:dyDescent="0.3">
      <c r="A26" s="225" t="s">
        <v>48</v>
      </c>
      <c r="B26" s="226">
        <v>18</v>
      </c>
      <c r="C26" s="162">
        <v>405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5"/>
        <v/>
      </c>
      <c r="AA26" s="331" t="str">
        <f t="shared" si="6"/>
        <v/>
      </c>
      <c r="AB26" s="330" t="str">
        <f t="shared" si="7"/>
        <v/>
      </c>
      <c r="AC26" s="159"/>
      <c r="AD26" s="159"/>
      <c r="AE26" s="175" t="str">
        <f t="shared" si="8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990</v>
      </c>
      <c r="AP26" s="331" t="str">
        <f t="shared" si="9"/>
        <v/>
      </c>
      <c r="AQ26" s="342"/>
      <c r="AR26" s="342"/>
      <c r="AS26" s="328"/>
      <c r="AT26" s="479">
        <f t="shared" si="0"/>
        <v>1.5530864197530865</v>
      </c>
      <c r="AU26" s="331" t="str">
        <f t="shared" si="10"/>
        <v/>
      </c>
      <c r="AV26" s="479" t="str">
        <f t="shared" si="11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2.4193548387096775</v>
      </c>
      <c r="BS26" s="468"/>
      <c r="BT26" s="469">
        <f t="shared" si="12"/>
        <v>0</v>
      </c>
      <c r="BU26" s="469" t="str">
        <f t="shared" si="1"/>
        <v/>
      </c>
      <c r="BV26" s="470">
        <f t="shared" si="13"/>
        <v>5.9737156511350063E-3</v>
      </c>
      <c r="BW26" s="471">
        <v>1</v>
      </c>
      <c r="BX26" s="471">
        <v>990</v>
      </c>
      <c r="BY26" s="469" t="str">
        <f t="shared" si="14"/>
        <v/>
      </c>
    </row>
    <row r="27" spans="1:77" s="34" customFormat="1" ht="24.9" customHeight="1" x14ac:dyDescent="0.3">
      <c r="A27" s="225" t="s">
        <v>49</v>
      </c>
      <c r="B27" s="226">
        <v>19</v>
      </c>
      <c r="C27" s="162">
        <v>432</v>
      </c>
      <c r="D27" s="162"/>
      <c r="E27" s="159">
        <v>7.59</v>
      </c>
      <c r="F27" s="159">
        <v>7.53</v>
      </c>
      <c r="G27" s="158">
        <v>1711</v>
      </c>
      <c r="H27" s="158">
        <v>2760</v>
      </c>
      <c r="I27" s="297">
        <v>260</v>
      </c>
      <c r="J27" s="297">
        <v>16</v>
      </c>
      <c r="K27" s="457">
        <f t="shared" si="2"/>
        <v>93.84615384615384</v>
      </c>
      <c r="L27" s="297"/>
      <c r="M27" s="297"/>
      <c r="N27" s="457" t="str">
        <f t="shared" si="3"/>
        <v/>
      </c>
      <c r="O27" s="297">
        <v>605</v>
      </c>
      <c r="P27" s="297">
        <v>69</v>
      </c>
      <c r="Q27" s="457">
        <f t="shared" si="4"/>
        <v>88.595041322314046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5"/>
        <v/>
      </c>
      <c r="AA27" s="331" t="str">
        <f t="shared" si="6"/>
        <v/>
      </c>
      <c r="AB27" s="330" t="str">
        <f t="shared" si="7"/>
        <v/>
      </c>
      <c r="AC27" s="159"/>
      <c r="AD27" s="159"/>
      <c r="AE27" s="175" t="str">
        <f t="shared" si="8"/>
        <v/>
      </c>
      <c r="AF27" s="158"/>
      <c r="AG27" s="158"/>
      <c r="AH27" s="121" t="s">
        <v>215</v>
      </c>
      <c r="AI27" s="158" t="s">
        <v>216</v>
      </c>
      <c r="AJ27" s="158" t="s">
        <v>217</v>
      </c>
      <c r="AK27" s="305" t="s">
        <v>217</v>
      </c>
      <c r="AL27" s="339"/>
      <c r="AM27" s="245"/>
      <c r="AN27" s="245"/>
      <c r="AO27" s="162">
        <v>990</v>
      </c>
      <c r="AP27" s="331" t="str">
        <f t="shared" si="9"/>
        <v/>
      </c>
      <c r="AQ27" s="342"/>
      <c r="AR27" s="342"/>
      <c r="AS27" s="328"/>
      <c r="AT27" s="479">
        <f t="shared" si="0"/>
        <v>1.4560185185185186</v>
      </c>
      <c r="AU27" s="331" t="str">
        <f t="shared" si="10"/>
        <v/>
      </c>
      <c r="AV27" s="479" t="str">
        <f t="shared" si="11"/>
        <v/>
      </c>
      <c r="AW27" s="312"/>
      <c r="AX27" s="164"/>
      <c r="AY27" s="313"/>
      <c r="AZ27" s="355"/>
      <c r="BA27" s="356"/>
      <c r="BB27" s="356"/>
      <c r="BC27" s="347"/>
      <c r="BD27" s="347">
        <v>14.01</v>
      </c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2.4193548387096775</v>
      </c>
      <c r="BS27" s="468"/>
      <c r="BT27" s="469">
        <f t="shared" si="12"/>
        <v>0</v>
      </c>
      <c r="BU27" s="469" t="str">
        <f t="shared" si="1"/>
        <v/>
      </c>
      <c r="BV27" s="470">
        <f t="shared" si="13"/>
        <v>5.600358422939068E-3</v>
      </c>
      <c r="BW27" s="471">
        <v>2</v>
      </c>
      <c r="BX27" s="471">
        <v>550</v>
      </c>
      <c r="BY27" s="469" t="str">
        <f t="shared" si="14"/>
        <v/>
      </c>
    </row>
    <row r="28" spans="1:77" s="34" customFormat="1" ht="24.9" customHeight="1" x14ac:dyDescent="0.3">
      <c r="A28" s="225" t="s">
        <v>50</v>
      </c>
      <c r="B28" s="226">
        <v>20</v>
      </c>
      <c r="C28" s="162">
        <v>440.33333333333331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5"/>
        <v/>
      </c>
      <c r="AA28" s="331" t="str">
        <f t="shared" si="6"/>
        <v/>
      </c>
      <c r="AB28" s="330" t="str">
        <f t="shared" si="7"/>
        <v/>
      </c>
      <c r="AC28" s="159"/>
      <c r="AD28" s="159"/>
      <c r="AE28" s="175" t="str">
        <f t="shared" si="8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990</v>
      </c>
      <c r="AP28" s="331" t="str">
        <f t="shared" si="9"/>
        <v/>
      </c>
      <c r="AQ28" s="342"/>
      <c r="AR28" s="342"/>
      <c r="AS28" s="328"/>
      <c r="AT28" s="479">
        <f t="shared" si="0"/>
        <v>1.4284632853898562</v>
      </c>
      <c r="AU28" s="331" t="str">
        <f t="shared" si="10"/>
        <v/>
      </c>
      <c r="AV28" s="479" t="str">
        <f t="shared" si="11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2.4193548387096775</v>
      </c>
      <c r="BS28" s="468"/>
      <c r="BT28" s="469">
        <f t="shared" si="12"/>
        <v>0</v>
      </c>
      <c r="BU28" s="469" t="str">
        <f t="shared" si="1"/>
        <v/>
      </c>
      <c r="BV28" s="470">
        <f t="shared" si="13"/>
        <v>5.4943713218236429E-3</v>
      </c>
      <c r="BW28" s="471"/>
      <c r="BX28" s="471"/>
      <c r="BY28" s="469" t="str">
        <f t="shared" si="14"/>
        <v/>
      </c>
    </row>
    <row r="29" spans="1:77" s="34" customFormat="1" ht="24.9" customHeight="1" x14ac:dyDescent="0.3">
      <c r="A29" s="225" t="s">
        <v>51</v>
      </c>
      <c r="B29" s="226">
        <v>21</v>
      </c>
      <c r="C29" s="162">
        <v>440.33333333333331</v>
      </c>
      <c r="D29" s="162"/>
      <c r="E29" s="159"/>
      <c r="F29" s="159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5"/>
        <v/>
      </c>
      <c r="AA29" s="331" t="str">
        <f t="shared" si="6"/>
        <v/>
      </c>
      <c r="AB29" s="330" t="str">
        <f t="shared" si="7"/>
        <v/>
      </c>
      <c r="AC29" s="159"/>
      <c r="AD29" s="159"/>
      <c r="AE29" s="175" t="str">
        <f t="shared" si="8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/>
      <c r="AP29" s="331" t="str">
        <f t="shared" si="9"/>
        <v/>
      </c>
      <c r="AQ29" s="342"/>
      <c r="AR29" s="342"/>
      <c r="AS29" s="328"/>
      <c r="AT29" s="479">
        <f t="shared" si="0"/>
        <v>1.4284632853898562</v>
      </c>
      <c r="AU29" s="331" t="str">
        <f t="shared" si="10"/>
        <v/>
      </c>
      <c r="AV29" s="479" t="str">
        <f t="shared" si="11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2.4193548387096775</v>
      </c>
      <c r="BS29" s="468"/>
      <c r="BT29" s="469">
        <f t="shared" si="12"/>
        <v>0</v>
      </c>
      <c r="BU29" s="469" t="str">
        <f t="shared" si="1"/>
        <v/>
      </c>
      <c r="BV29" s="470">
        <f t="shared" si="13"/>
        <v>5.4943713218236429E-3</v>
      </c>
      <c r="BW29" s="471"/>
      <c r="BX29" s="471"/>
      <c r="BY29" s="469" t="str">
        <f t="shared" si="14"/>
        <v/>
      </c>
    </row>
    <row r="30" spans="1:77" s="34" customFormat="1" ht="24.9" customHeight="1" x14ac:dyDescent="0.3">
      <c r="A30" s="225" t="s">
        <v>52</v>
      </c>
      <c r="B30" s="226">
        <v>22</v>
      </c>
      <c r="C30" s="162">
        <v>440.33333333333331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5"/>
        <v/>
      </c>
      <c r="AA30" s="331" t="str">
        <f t="shared" si="6"/>
        <v/>
      </c>
      <c r="AB30" s="330" t="str">
        <f t="shared" si="7"/>
        <v/>
      </c>
      <c r="AC30" s="159"/>
      <c r="AD30" s="159"/>
      <c r="AE30" s="175" t="str">
        <f t="shared" si="8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9"/>
        <v/>
      </c>
      <c r="AQ30" s="342"/>
      <c r="AR30" s="342"/>
      <c r="AS30" s="328"/>
      <c r="AT30" s="479">
        <f t="shared" si="0"/>
        <v>1.4284632853898562</v>
      </c>
      <c r="AU30" s="331" t="str">
        <f t="shared" si="10"/>
        <v/>
      </c>
      <c r="AV30" s="479" t="str">
        <f t="shared" si="11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2.4193548387096775</v>
      </c>
      <c r="BS30" s="468"/>
      <c r="BT30" s="469">
        <f t="shared" si="12"/>
        <v>0</v>
      </c>
      <c r="BU30" s="469" t="str">
        <f t="shared" si="1"/>
        <v/>
      </c>
      <c r="BV30" s="470">
        <f t="shared" si="13"/>
        <v>5.4943713218236429E-3</v>
      </c>
      <c r="BW30" s="471"/>
      <c r="BX30" s="471"/>
      <c r="BY30" s="469" t="str">
        <f t="shared" si="14"/>
        <v/>
      </c>
    </row>
    <row r="31" spans="1:77" s="34" customFormat="1" ht="24.9" customHeight="1" x14ac:dyDescent="0.3">
      <c r="A31" s="225" t="s">
        <v>53</v>
      </c>
      <c r="B31" s="226">
        <v>23</v>
      </c>
      <c r="C31" s="162">
        <v>469</v>
      </c>
      <c r="D31" s="162"/>
      <c r="E31" s="159">
        <v>7.71</v>
      </c>
      <c r="F31" s="159">
        <v>7.51</v>
      </c>
      <c r="G31" s="158">
        <v>1795</v>
      </c>
      <c r="H31" s="158">
        <v>2740</v>
      </c>
      <c r="I31" s="297">
        <v>206</v>
      </c>
      <c r="J31" s="297">
        <v>7.7</v>
      </c>
      <c r="K31" s="457">
        <f t="shared" si="2"/>
        <v>96.262135922330103</v>
      </c>
      <c r="L31" s="297">
        <v>441</v>
      </c>
      <c r="M31" s="297">
        <v>7</v>
      </c>
      <c r="N31" s="457">
        <f t="shared" si="3"/>
        <v>98.412698412698404</v>
      </c>
      <c r="O31" s="297">
        <v>735</v>
      </c>
      <c r="P31" s="297">
        <v>35</v>
      </c>
      <c r="Q31" s="457">
        <f t="shared" si="4"/>
        <v>95.238095238095227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5"/>
        <v/>
      </c>
      <c r="AA31" s="331" t="str">
        <f t="shared" si="6"/>
        <v/>
      </c>
      <c r="AB31" s="330" t="str">
        <f t="shared" si="7"/>
        <v/>
      </c>
      <c r="AC31" s="159"/>
      <c r="AD31" s="159"/>
      <c r="AE31" s="175" t="str">
        <f t="shared" si="8"/>
        <v/>
      </c>
      <c r="AF31" s="158"/>
      <c r="AG31" s="158"/>
      <c r="AH31" s="121" t="s">
        <v>215</v>
      </c>
      <c r="AI31" s="158" t="s">
        <v>216</v>
      </c>
      <c r="AJ31" s="158" t="s">
        <v>217</v>
      </c>
      <c r="AK31" s="305" t="s">
        <v>217</v>
      </c>
      <c r="AL31" s="339"/>
      <c r="AM31" s="245"/>
      <c r="AN31" s="245"/>
      <c r="AO31" s="162">
        <v>990</v>
      </c>
      <c r="AP31" s="331">
        <f t="shared" si="9"/>
        <v>150.91463414634146</v>
      </c>
      <c r="AQ31" s="342">
        <v>6560</v>
      </c>
      <c r="AR31" s="342">
        <v>9400</v>
      </c>
      <c r="AS31" s="328">
        <v>93.15</v>
      </c>
      <c r="AT31" s="479">
        <f t="shared" si="0"/>
        <v>1.3411513859275053</v>
      </c>
      <c r="AU31" s="331">
        <f t="shared" si="10"/>
        <v>156.57432281988267</v>
      </c>
      <c r="AV31" s="479">
        <f t="shared" si="11"/>
        <v>6.7225609756097565E-2</v>
      </c>
      <c r="AW31" s="312"/>
      <c r="AX31" s="164"/>
      <c r="AY31" s="313"/>
      <c r="AZ31" s="355"/>
      <c r="BA31" s="356">
        <v>1.94</v>
      </c>
      <c r="BB31" s="356">
        <v>1.53</v>
      </c>
      <c r="BC31" s="347"/>
      <c r="BD31" s="347">
        <v>13.09</v>
      </c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2.4193548387096775</v>
      </c>
      <c r="BS31" s="468"/>
      <c r="BT31" s="469">
        <f t="shared" si="12"/>
        <v>0</v>
      </c>
      <c r="BU31" s="469">
        <f t="shared" si="1"/>
        <v>1278237.8666666667</v>
      </c>
      <c r="BV31" s="470">
        <f t="shared" si="13"/>
        <v>5.1585391017263914E-3</v>
      </c>
      <c r="BW31" s="471">
        <v>2</v>
      </c>
      <c r="BX31" s="471">
        <v>500</v>
      </c>
      <c r="BY31" s="469">
        <f t="shared" si="14"/>
        <v>152.4390243902439</v>
      </c>
    </row>
    <row r="32" spans="1:77" s="34" customFormat="1" ht="24.9" customHeight="1" x14ac:dyDescent="0.3">
      <c r="A32" s="225" t="s">
        <v>47</v>
      </c>
      <c r="B32" s="226">
        <v>24</v>
      </c>
      <c r="C32" s="162">
        <v>387</v>
      </c>
      <c r="D32" s="162"/>
      <c r="E32" s="159"/>
      <c r="F32" s="159">
        <v>7.4</v>
      </c>
      <c r="G32" s="158"/>
      <c r="H32" s="158">
        <v>2769</v>
      </c>
      <c r="I32" s="297"/>
      <c r="J32" s="297">
        <v>10</v>
      </c>
      <c r="K32" s="457" t="str">
        <f t="shared" si="2"/>
        <v/>
      </c>
      <c r="L32" s="297"/>
      <c r="M32" s="297">
        <v>5</v>
      </c>
      <c r="N32" s="457" t="str">
        <f t="shared" si="3"/>
        <v/>
      </c>
      <c r="O32" s="297"/>
      <c r="P32" s="297">
        <v>35</v>
      </c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5"/>
        <v/>
      </c>
      <c r="AA32" s="331" t="str">
        <f t="shared" si="6"/>
        <v/>
      </c>
      <c r="AB32" s="330" t="str">
        <f t="shared" si="7"/>
        <v/>
      </c>
      <c r="AC32" s="159"/>
      <c r="AD32" s="159"/>
      <c r="AE32" s="175" t="str">
        <f t="shared" si="8"/>
        <v/>
      </c>
      <c r="AF32" s="158"/>
      <c r="AG32" s="158"/>
      <c r="AH32" s="121" t="s">
        <v>215</v>
      </c>
      <c r="AI32" s="158" t="s">
        <v>218</v>
      </c>
      <c r="AJ32" s="158" t="s">
        <v>217</v>
      </c>
      <c r="AK32" s="305" t="s">
        <v>217</v>
      </c>
      <c r="AL32" s="339"/>
      <c r="AM32" s="245"/>
      <c r="AN32" s="245"/>
      <c r="AO32" s="162">
        <v>990</v>
      </c>
      <c r="AP32" s="331" t="str">
        <f t="shared" si="9"/>
        <v/>
      </c>
      <c r="AQ32" s="342"/>
      <c r="AR32" s="342"/>
      <c r="AS32" s="328"/>
      <c r="AT32" s="479">
        <f t="shared" si="0"/>
        <v>1.6253229974160206</v>
      </c>
      <c r="AU32" s="331" t="str">
        <f t="shared" si="10"/>
        <v/>
      </c>
      <c r="AV32" s="479" t="str">
        <f t="shared" si="11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2.4193548387096775</v>
      </c>
      <c r="BS32" s="468"/>
      <c r="BT32" s="469">
        <f t="shared" si="12"/>
        <v>0</v>
      </c>
      <c r="BU32" s="469" t="str">
        <f t="shared" si="1"/>
        <v/>
      </c>
      <c r="BV32" s="470">
        <f t="shared" si="13"/>
        <v>6.2515628907226809E-3</v>
      </c>
      <c r="BW32" s="471">
        <v>2</v>
      </c>
      <c r="BX32" s="471">
        <v>500</v>
      </c>
      <c r="BY32" s="469" t="str">
        <f t="shared" si="14"/>
        <v/>
      </c>
    </row>
    <row r="33" spans="1:77" s="34" customFormat="1" ht="24.9" customHeight="1" x14ac:dyDescent="0.3">
      <c r="A33" s="225" t="s">
        <v>48</v>
      </c>
      <c r="B33" s="226">
        <v>25</v>
      </c>
      <c r="C33" s="162">
        <v>419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5"/>
        <v/>
      </c>
      <c r="AA33" s="331" t="str">
        <f t="shared" si="6"/>
        <v/>
      </c>
      <c r="AB33" s="330" t="str">
        <f t="shared" si="7"/>
        <v/>
      </c>
      <c r="AC33" s="159"/>
      <c r="AD33" s="159"/>
      <c r="AE33" s="175" t="str">
        <f t="shared" si="8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980</v>
      </c>
      <c r="AP33" s="331" t="str">
        <f t="shared" si="9"/>
        <v/>
      </c>
      <c r="AQ33" s="342"/>
      <c r="AR33" s="342"/>
      <c r="AS33" s="328"/>
      <c r="AT33" s="479">
        <f t="shared" si="0"/>
        <v>1.5011933174224343</v>
      </c>
      <c r="AU33" s="331" t="str">
        <f t="shared" si="10"/>
        <v/>
      </c>
      <c r="AV33" s="479" t="str">
        <f t="shared" si="11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2.4193548387096775</v>
      </c>
      <c r="BS33" s="468"/>
      <c r="BT33" s="469">
        <f t="shared" si="12"/>
        <v>0</v>
      </c>
      <c r="BU33" s="469" t="str">
        <f t="shared" si="1"/>
        <v/>
      </c>
      <c r="BV33" s="470">
        <f t="shared" si="13"/>
        <v>5.7741165601662946E-3</v>
      </c>
      <c r="BW33" s="471">
        <v>1</v>
      </c>
      <c r="BX33" s="471">
        <v>530</v>
      </c>
      <c r="BY33" s="469" t="str">
        <f t="shared" si="14"/>
        <v/>
      </c>
    </row>
    <row r="34" spans="1:77" s="34" customFormat="1" ht="24.9" customHeight="1" x14ac:dyDescent="0.3">
      <c r="A34" s="225" t="s">
        <v>49</v>
      </c>
      <c r="B34" s="226">
        <v>26</v>
      </c>
      <c r="C34" s="162">
        <v>429</v>
      </c>
      <c r="D34" s="162"/>
      <c r="E34" s="159">
        <v>7.74</v>
      </c>
      <c r="F34" s="159">
        <v>7.45</v>
      </c>
      <c r="G34" s="158">
        <v>1708</v>
      </c>
      <c r="H34" s="158">
        <v>2690</v>
      </c>
      <c r="I34" s="297">
        <v>255</v>
      </c>
      <c r="J34" s="297">
        <v>24</v>
      </c>
      <c r="K34" s="457">
        <f t="shared" si="2"/>
        <v>90.588235294117652</v>
      </c>
      <c r="L34" s="297"/>
      <c r="M34" s="297"/>
      <c r="N34" s="457" t="str">
        <f t="shared" si="3"/>
        <v/>
      </c>
      <c r="O34" s="297">
        <v>611</v>
      </c>
      <c r="P34" s="297">
        <v>48</v>
      </c>
      <c r="Q34" s="457">
        <f t="shared" si="4"/>
        <v>92.144026186579381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5"/>
        <v/>
      </c>
      <c r="AA34" s="331" t="str">
        <f t="shared" si="6"/>
        <v/>
      </c>
      <c r="AB34" s="330" t="str">
        <f t="shared" si="7"/>
        <v/>
      </c>
      <c r="AC34" s="159"/>
      <c r="AD34" s="159"/>
      <c r="AE34" s="175" t="str">
        <f t="shared" si="8"/>
        <v/>
      </c>
      <c r="AF34" s="158"/>
      <c r="AG34" s="158"/>
      <c r="AH34" s="121" t="s">
        <v>215</v>
      </c>
      <c r="AI34" s="158" t="s">
        <v>216</v>
      </c>
      <c r="AJ34" s="158" t="s">
        <v>217</v>
      </c>
      <c r="AK34" s="305" t="s">
        <v>217</v>
      </c>
      <c r="AL34" s="339"/>
      <c r="AM34" s="245"/>
      <c r="AN34" s="245"/>
      <c r="AO34" s="162">
        <v>740</v>
      </c>
      <c r="AP34" s="331" t="str">
        <f t="shared" si="9"/>
        <v/>
      </c>
      <c r="AQ34" s="342"/>
      <c r="AR34" s="342"/>
      <c r="AS34" s="328"/>
      <c r="AT34" s="479">
        <f t="shared" si="0"/>
        <v>1.4662004662004662</v>
      </c>
      <c r="AU34" s="331" t="str">
        <f t="shared" si="10"/>
        <v/>
      </c>
      <c r="AV34" s="479" t="str">
        <f t="shared" si="11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2.4193548387096775</v>
      </c>
      <c r="BS34" s="468"/>
      <c r="BT34" s="469">
        <f t="shared" si="12"/>
        <v>0</v>
      </c>
      <c r="BU34" s="469" t="str">
        <f t="shared" si="1"/>
        <v/>
      </c>
      <c r="BV34" s="470">
        <f t="shared" si="13"/>
        <v>5.6395217685540266E-3</v>
      </c>
      <c r="BW34" s="471">
        <v>2</v>
      </c>
      <c r="BX34" s="471">
        <v>370</v>
      </c>
      <c r="BY34" s="469" t="str">
        <f t="shared" si="14"/>
        <v/>
      </c>
    </row>
    <row r="35" spans="1:77" s="34" customFormat="1" ht="24.9" customHeight="1" x14ac:dyDescent="0.3">
      <c r="A35" s="225" t="s">
        <v>50</v>
      </c>
      <c r="B35" s="226">
        <v>27</v>
      </c>
      <c r="C35" s="162">
        <v>433.66666666666669</v>
      </c>
      <c r="D35" s="162"/>
      <c r="E35" s="159"/>
      <c r="F35" s="159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5"/>
        <v/>
      </c>
      <c r="AA35" s="331" t="str">
        <f t="shared" si="6"/>
        <v/>
      </c>
      <c r="AB35" s="330" t="str">
        <f t="shared" si="7"/>
        <v/>
      </c>
      <c r="AC35" s="159"/>
      <c r="AD35" s="159"/>
      <c r="AE35" s="175" t="str">
        <f t="shared" si="8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>
        <v>800</v>
      </c>
      <c r="AP35" s="331" t="str">
        <f t="shared" si="9"/>
        <v/>
      </c>
      <c r="AQ35" s="342"/>
      <c r="AR35" s="342"/>
      <c r="AS35" s="328"/>
      <c r="AT35" s="479">
        <f t="shared" si="0"/>
        <v>1.4504227517294388</v>
      </c>
      <c r="AU35" s="331" t="str">
        <f t="shared" si="10"/>
        <v/>
      </c>
      <c r="AV35" s="479" t="str">
        <f t="shared" si="11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2.4193548387096775</v>
      </c>
      <c r="BS35" s="468"/>
      <c r="BT35" s="469">
        <f t="shared" si="12"/>
        <v>0</v>
      </c>
      <c r="BU35" s="469" t="str">
        <f t="shared" si="1"/>
        <v/>
      </c>
      <c r="BV35" s="470">
        <f t="shared" si="13"/>
        <v>5.5788351392229299E-3</v>
      </c>
      <c r="BW35" s="471"/>
      <c r="BX35" s="471"/>
      <c r="BY35" s="469" t="str">
        <f t="shared" si="14"/>
        <v/>
      </c>
    </row>
    <row r="36" spans="1:77" s="34" customFormat="1" ht="24.9" customHeight="1" x14ac:dyDescent="0.3">
      <c r="A36" s="225" t="s">
        <v>51</v>
      </c>
      <c r="B36" s="226">
        <v>28</v>
      </c>
      <c r="C36" s="162">
        <v>433.66666666666669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5"/>
        <v/>
      </c>
      <c r="AA36" s="331" t="str">
        <f t="shared" si="6"/>
        <v/>
      </c>
      <c r="AB36" s="330" t="str">
        <f t="shared" si="7"/>
        <v/>
      </c>
      <c r="AC36" s="159"/>
      <c r="AD36" s="159"/>
      <c r="AE36" s="175" t="str">
        <f t="shared" si="8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9"/>
        <v/>
      </c>
      <c r="AQ36" s="342"/>
      <c r="AR36" s="342"/>
      <c r="AS36" s="328"/>
      <c r="AT36" s="479">
        <f t="shared" si="0"/>
        <v>1.4504227517294388</v>
      </c>
      <c r="AU36" s="331" t="str">
        <f t="shared" si="10"/>
        <v/>
      </c>
      <c r="AV36" s="479" t="str">
        <f t="shared" si="11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2.4193548387096775</v>
      </c>
      <c r="BS36" s="468"/>
      <c r="BT36" s="469">
        <f t="shared" si="12"/>
        <v>0</v>
      </c>
      <c r="BU36" s="469" t="str">
        <f t="shared" si="1"/>
        <v/>
      </c>
      <c r="BV36" s="470">
        <f t="shared" si="13"/>
        <v>5.5788351392229299E-3</v>
      </c>
      <c r="BW36" s="471"/>
      <c r="BX36" s="471"/>
      <c r="BY36" s="469" t="str">
        <f t="shared" si="14"/>
        <v/>
      </c>
    </row>
    <row r="37" spans="1:77" s="34" customFormat="1" ht="24.9" customHeight="1" x14ac:dyDescent="0.3">
      <c r="A37" s="225" t="s">
        <v>52</v>
      </c>
      <c r="B37" s="226">
        <v>29</v>
      </c>
      <c r="C37" s="162">
        <v>433.66666666666669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5"/>
        <v/>
      </c>
      <c r="AA37" s="331" t="str">
        <f t="shared" si="6"/>
        <v/>
      </c>
      <c r="AB37" s="330" t="str">
        <f t="shared" si="7"/>
        <v/>
      </c>
      <c r="AC37" s="159"/>
      <c r="AD37" s="159"/>
      <c r="AE37" s="175" t="str">
        <f t="shared" si="8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9"/>
        <v/>
      </c>
      <c r="AQ37" s="342"/>
      <c r="AR37" s="342"/>
      <c r="AS37" s="328"/>
      <c r="AT37" s="479">
        <f t="shared" si="0"/>
        <v>1.4504227517294388</v>
      </c>
      <c r="AU37" s="331" t="str">
        <f t="shared" si="10"/>
        <v/>
      </c>
      <c r="AV37" s="479" t="str">
        <f t="shared" si="11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2.4193548387096775</v>
      </c>
      <c r="BS37" s="468"/>
      <c r="BT37" s="469">
        <f t="shared" si="12"/>
        <v>0</v>
      </c>
      <c r="BU37" s="469" t="str">
        <f t="shared" si="1"/>
        <v/>
      </c>
      <c r="BV37" s="470">
        <f t="shared" si="13"/>
        <v>5.5788351392229299E-3</v>
      </c>
      <c r="BW37" s="471"/>
      <c r="BX37" s="471"/>
      <c r="BY37" s="469" t="str">
        <f t="shared" si="14"/>
        <v/>
      </c>
    </row>
    <row r="38" spans="1:77" s="34" customFormat="1" ht="24.9" customHeight="1" x14ac:dyDescent="0.3">
      <c r="A38" s="225" t="s">
        <v>53</v>
      </c>
      <c r="B38" s="226">
        <v>30</v>
      </c>
      <c r="C38" s="162">
        <v>481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5"/>
        <v/>
      </c>
      <c r="AA38" s="331" t="str">
        <f t="shared" si="6"/>
        <v/>
      </c>
      <c r="AB38" s="330" t="str">
        <f t="shared" si="7"/>
        <v/>
      </c>
      <c r="AC38" s="159"/>
      <c r="AD38" s="159"/>
      <c r="AE38" s="175" t="str">
        <f t="shared" si="8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>
        <v>980</v>
      </c>
      <c r="AP38" s="331" t="str">
        <f t="shared" si="9"/>
        <v/>
      </c>
      <c r="AQ38" s="342"/>
      <c r="AR38" s="342"/>
      <c r="AS38" s="328"/>
      <c r="AT38" s="479">
        <f t="shared" si="0"/>
        <v>1.3076923076923077</v>
      </c>
      <c r="AU38" s="331" t="str">
        <f t="shared" si="10"/>
        <v/>
      </c>
      <c r="AV38" s="479" t="str">
        <f t="shared" si="11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2.4193548387096775</v>
      </c>
      <c r="BS38" s="468"/>
      <c r="BT38" s="469">
        <f t="shared" si="12"/>
        <v>0</v>
      </c>
      <c r="BU38" s="469" t="str">
        <f t="shared" si="1"/>
        <v/>
      </c>
      <c r="BV38" s="470">
        <f t="shared" si="13"/>
        <v>5.0298437395211587E-3</v>
      </c>
      <c r="BW38" s="471"/>
      <c r="BX38" s="471"/>
      <c r="BY38" s="469" t="str">
        <f t="shared" si="14"/>
        <v/>
      </c>
    </row>
    <row r="39" spans="1:77" s="34" customFormat="1" ht="24.9" customHeight="1" thickBot="1" x14ac:dyDescent="0.35">
      <c r="A39" s="227" t="s">
        <v>47</v>
      </c>
      <c r="B39" s="228">
        <v>31</v>
      </c>
      <c r="C39" s="165">
        <v>575</v>
      </c>
      <c r="D39" s="165"/>
      <c r="E39" s="159">
        <v>7.68</v>
      </c>
      <c r="F39" s="159">
        <v>7.44</v>
      </c>
      <c r="G39" s="158">
        <v>1745</v>
      </c>
      <c r="H39" s="158">
        <v>3120</v>
      </c>
      <c r="I39" s="297">
        <v>234</v>
      </c>
      <c r="J39" s="297">
        <v>8.5</v>
      </c>
      <c r="K39" s="457">
        <f t="shared" si="2"/>
        <v>96.367521367521363</v>
      </c>
      <c r="L39" s="297">
        <v>480</v>
      </c>
      <c r="M39" s="297">
        <v>7</v>
      </c>
      <c r="N39" s="457">
        <f t="shared" si="3"/>
        <v>98.541666666666671</v>
      </c>
      <c r="O39" s="297">
        <v>788</v>
      </c>
      <c r="P39" s="297">
        <v>37</v>
      </c>
      <c r="Q39" s="457">
        <f t="shared" si="4"/>
        <v>95.304568527918789</v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ref="Z39" si="15">IF(AND(R39&lt;&gt;"",V39&lt;&gt;"",X39&lt;&gt;""),R39+V39+X39,"")</f>
        <v/>
      </c>
      <c r="AA39" s="331" t="str">
        <f t="shared" ref="AA39" si="16">IF(AND(S39&lt;&gt;"",W39&lt;&gt;"",Y39&lt;&gt;""),S39+W39+Y39,"")</f>
        <v/>
      </c>
      <c r="AB39" s="330" t="str">
        <f t="shared" ref="AB39" si="17">IF(AND(Z39&lt;&gt;"",AA39&lt;&gt;""),(Z39-AA39)/Z39*100,"")</f>
        <v/>
      </c>
      <c r="AC39" s="159"/>
      <c r="AD39" s="159"/>
      <c r="AE39" s="175" t="str">
        <f t="shared" si="8"/>
        <v/>
      </c>
      <c r="AF39" s="158"/>
      <c r="AG39" s="158"/>
      <c r="AH39" s="121" t="s">
        <v>215</v>
      </c>
      <c r="AI39" s="158" t="s">
        <v>216</v>
      </c>
      <c r="AJ39" s="158" t="s">
        <v>217</v>
      </c>
      <c r="AK39" s="305" t="s">
        <v>217</v>
      </c>
      <c r="AL39" s="340"/>
      <c r="AM39" s="246"/>
      <c r="AN39" s="246"/>
      <c r="AO39" s="165">
        <v>990</v>
      </c>
      <c r="AP39" s="331">
        <f t="shared" si="9"/>
        <v>281.25</v>
      </c>
      <c r="AQ39" s="343">
        <v>3520</v>
      </c>
      <c r="AR39" s="343">
        <v>10233</v>
      </c>
      <c r="AS39" s="329">
        <v>92.63</v>
      </c>
      <c r="AT39" s="479">
        <f t="shared" si="0"/>
        <v>1.0939130434782609</v>
      </c>
      <c r="AU39" s="331">
        <f t="shared" si="10"/>
        <v>74.687065928535475</v>
      </c>
      <c r="AV39" s="479">
        <f t="shared" si="11"/>
        <v>0.13636363636363635</v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2.4193548387096775</v>
      </c>
      <c r="BS39" s="468"/>
      <c r="BT39" s="469">
        <f t="shared" si="12"/>
        <v>0</v>
      </c>
      <c r="BU39" s="469">
        <f t="shared" si="1"/>
        <v>840106.66666666674</v>
      </c>
      <c r="BV39" s="470">
        <f t="shared" si="13"/>
        <v>4.2075736325385693E-3</v>
      </c>
      <c r="BW39" s="471">
        <v>2</v>
      </c>
      <c r="BX39" s="471">
        <v>600</v>
      </c>
      <c r="BY39" s="469">
        <f t="shared" si="14"/>
        <v>340.90909090909093</v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13534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85.604905439532942</v>
      </c>
      <c r="AV40" s="174"/>
      <c r="AW40" s="334" t="str">
        <f t="shared" ref="AW40:AY40" si="18">IF(SUM(AW9:AW39)=0,"",SUM(AW9:AW39))</f>
        <v/>
      </c>
      <c r="AX40" s="335" t="str">
        <f t="shared" si="18"/>
        <v/>
      </c>
      <c r="AY40" s="336" t="str">
        <f t="shared" si="18"/>
        <v/>
      </c>
      <c r="AZ40" s="359" t="str">
        <f>IF(SUM(AZ9:AZ39)=0,"",SUM(AZ9:AZ39))</f>
        <v/>
      </c>
      <c r="BA40" s="360"/>
      <c r="BB40" s="360"/>
      <c r="BC40" s="334">
        <f t="shared" ref="BC40" si="19">IF(SUM(BC9:BC39)=0,"",SUM(BC9:BC39))</f>
        <v>14.26</v>
      </c>
      <c r="BD40" s="360"/>
      <c r="BE40" s="349"/>
      <c r="BF40" s="349">
        <f t="shared" ref="BF40:BP40" si="20">+SUM(BF9:BF39)</f>
        <v>0</v>
      </c>
      <c r="BG40" s="306">
        <f t="shared" si="20"/>
        <v>0</v>
      </c>
      <c r="BH40" s="306">
        <f t="shared" si="20"/>
        <v>0</v>
      </c>
      <c r="BI40" s="306">
        <f t="shared" si="20"/>
        <v>0</v>
      </c>
      <c r="BJ40" s="306">
        <f t="shared" si="20"/>
        <v>0</v>
      </c>
      <c r="BK40" s="306">
        <f t="shared" si="20"/>
        <v>0</v>
      </c>
      <c r="BL40" s="335"/>
      <c r="BM40" s="173">
        <f t="shared" si="20"/>
        <v>0</v>
      </c>
      <c r="BN40" s="306">
        <f t="shared" si="20"/>
        <v>0</v>
      </c>
      <c r="BO40" s="306">
        <f t="shared" si="20"/>
        <v>0</v>
      </c>
      <c r="BP40" s="337">
        <f t="shared" si="20"/>
        <v>0</v>
      </c>
      <c r="BR40" s="472">
        <f>IF(SUM(BR9:BR39)=0,"",SUM(BR9:BR39))</f>
        <v>75.000000000000028</v>
      </c>
      <c r="BS40" s="474"/>
      <c r="BT40" s="473" t="str">
        <f>IF(SUM(BT9:BT39)=0,"",SUM(BT9:BT39))</f>
        <v/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436.58064516129031</v>
      </c>
      <c r="D41" s="175" t="e">
        <f>+AVERAGE(D9:D39)</f>
        <v>#DIV/0!</v>
      </c>
      <c r="E41" s="175">
        <f t="shared" ref="E41:AE41" si="21">+AVERAGE(E9:E39)</f>
        <v>7.666666666666667</v>
      </c>
      <c r="F41" s="175">
        <f t="shared" si="21"/>
        <v>7.5033333333333339</v>
      </c>
      <c r="G41" s="175">
        <f t="shared" si="21"/>
        <v>1752</v>
      </c>
      <c r="H41" s="175">
        <f t="shared" si="21"/>
        <v>2875.0833333333335</v>
      </c>
      <c r="I41" s="175">
        <f t="shared" si="21"/>
        <v>234.22222222222223</v>
      </c>
      <c r="J41" s="175">
        <f t="shared" si="21"/>
        <v>19.433333333333334</v>
      </c>
      <c r="K41" s="175">
        <f t="shared" si="21"/>
        <v>91.902382749137402</v>
      </c>
      <c r="L41" s="175">
        <f t="shared" si="21"/>
        <v>348.6</v>
      </c>
      <c r="M41" s="175">
        <f t="shared" si="21"/>
        <v>15.25</v>
      </c>
      <c r="N41" s="175">
        <f t="shared" si="21"/>
        <v>94.739555441156512</v>
      </c>
      <c r="O41" s="175">
        <f t="shared" si="21"/>
        <v>595</v>
      </c>
      <c r="P41" s="175">
        <f t="shared" si="21"/>
        <v>67.916666666666671</v>
      </c>
      <c r="Q41" s="175">
        <f t="shared" si="21"/>
        <v>85.74221785432286</v>
      </c>
      <c r="R41" s="175">
        <f t="shared" si="21"/>
        <v>32.849999999999994</v>
      </c>
      <c r="S41" s="175">
        <f t="shared" si="21"/>
        <v>18.55</v>
      </c>
      <c r="T41" s="175">
        <f t="shared" si="21"/>
        <v>24.75</v>
      </c>
      <c r="U41" s="175">
        <f t="shared" si="21"/>
        <v>16.299999999999997</v>
      </c>
      <c r="V41" s="175">
        <f t="shared" si="21"/>
        <v>2.1500000000000004</v>
      </c>
      <c r="W41" s="175">
        <f t="shared" si="21"/>
        <v>1.2999999999999998</v>
      </c>
      <c r="X41" s="175">
        <f t="shared" si="21"/>
        <v>0</v>
      </c>
      <c r="Y41" s="175">
        <f t="shared" si="21"/>
        <v>0</v>
      </c>
      <c r="Z41" s="177">
        <f t="shared" si="21"/>
        <v>35</v>
      </c>
      <c r="AA41" s="177">
        <f t="shared" si="21"/>
        <v>19.850000000000001</v>
      </c>
      <c r="AB41" s="177">
        <f t="shared" si="21"/>
        <v>42.022332506203483</v>
      </c>
      <c r="AC41" s="177">
        <f t="shared" si="21"/>
        <v>5.9</v>
      </c>
      <c r="AD41" s="177">
        <f t="shared" si="21"/>
        <v>0.63500000000000001</v>
      </c>
      <c r="AE41" s="177">
        <f t="shared" si="21"/>
        <v>89.195402298850567</v>
      </c>
      <c r="AF41" s="175"/>
      <c r="AG41" s="175"/>
      <c r="AH41" s="175"/>
      <c r="AI41" s="175"/>
      <c r="AJ41" s="175"/>
      <c r="AK41" s="179"/>
      <c r="AL41" s="175" t="str">
        <f t="shared" ref="AL41:AN41" si="22">IF(SUM(AL9:AL39)=0,"",AVERAGE(AL9:AL39))</f>
        <v/>
      </c>
      <c r="AM41" s="175" t="str">
        <f t="shared" si="22"/>
        <v/>
      </c>
      <c r="AN41" s="175" t="str">
        <f t="shared" si="22"/>
        <v/>
      </c>
      <c r="AO41" s="175">
        <f t="shared" ref="AO41:BB41" si="23">IF(SUM(AO9:AO39)=0,"",AVERAGE(AO9:AO39))</f>
        <v>918.09523809523807</v>
      </c>
      <c r="AP41" s="175">
        <f t="shared" si="23"/>
        <v>206.55916103001465</v>
      </c>
      <c r="AQ41" s="175">
        <f t="shared" si="23"/>
        <v>4680</v>
      </c>
      <c r="AR41" s="175">
        <f t="shared" si="23"/>
        <v>10706.6</v>
      </c>
      <c r="AS41" s="330">
        <f t="shared" si="23"/>
        <v>93.185999999999993</v>
      </c>
      <c r="AT41" s="331">
        <f t="shared" si="23"/>
        <v>1.4732481095832621</v>
      </c>
      <c r="AU41" s="332">
        <f>IF(SUM(AU9:AU39)=0,"",AVERAGE(AU9:AU39))</f>
        <v>90.021034050632991</v>
      </c>
      <c r="AV41" s="333">
        <f t="shared" si="23"/>
        <v>8.1269478829390701E-2</v>
      </c>
      <c r="AW41" s="317" t="str">
        <f t="shared" si="23"/>
        <v/>
      </c>
      <c r="AX41" s="177" t="str">
        <f t="shared" si="23"/>
        <v/>
      </c>
      <c r="AY41" s="322" t="str">
        <f t="shared" si="23"/>
        <v/>
      </c>
      <c r="AZ41" s="361" t="str">
        <f t="shared" si="23"/>
        <v/>
      </c>
      <c r="BA41" s="362">
        <f t="shared" si="23"/>
        <v>1.85</v>
      </c>
      <c r="BB41" s="362">
        <f t="shared" si="23"/>
        <v>1.49</v>
      </c>
      <c r="BC41" s="317">
        <f t="shared" ref="BC41:BD41" si="24">IF(SUM(BC9:BC39)=0,"",AVERAGE(BC9:BC39))</f>
        <v>14.26</v>
      </c>
      <c r="BD41" s="362">
        <f t="shared" si="24"/>
        <v>13.892499999999998</v>
      </c>
      <c r="BE41" s="332" t="str">
        <f t="shared" ref="BE41" si="25">IF(SUM(BE9:BE39)=0,"",AVERAGE(BE9:BE39))</f>
        <v/>
      </c>
      <c r="BF41" s="332" t="e">
        <f t="shared" ref="BF41:BP41" si="26">+AVERAGE(BF9:BF39)</f>
        <v>#DIV/0!</v>
      </c>
      <c r="BG41" s="175" t="e">
        <f t="shared" si="26"/>
        <v>#DIV/0!</v>
      </c>
      <c r="BH41" s="175" t="e">
        <f t="shared" si="26"/>
        <v>#DIV/0!</v>
      </c>
      <c r="BI41" s="175" t="e">
        <f t="shared" si="26"/>
        <v>#DIV/0!</v>
      </c>
      <c r="BJ41" s="175" t="e">
        <f t="shared" si="26"/>
        <v>#DIV/0!</v>
      </c>
      <c r="BK41" s="175" t="e">
        <f t="shared" si="26"/>
        <v>#DIV/0!</v>
      </c>
      <c r="BL41" s="177" t="e">
        <f t="shared" si="26"/>
        <v>#DIV/0!</v>
      </c>
      <c r="BM41" s="176" t="e">
        <f t="shared" si="26"/>
        <v>#DIV/0!</v>
      </c>
      <c r="BN41" s="175" t="e">
        <f t="shared" si="26"/>
        <v>#DIV/0!</v>
      </c>
      <c r="BO41" s="175" t="e">
        <f t="shared" si="26"/>
        <v>#DIV/0!</v>
      </c>
      <c r="BP41" s="178" t="e">
        <f t="shared" si="26"/>
        <v>#DIV/0!</v>
      </c>
      <c r="BR41" s="475">
        <f>IF(SUM(BR9:BR39)=0,"",AVERAGE(BR9:BR39))</f>
        <v>2.4193548387096784</v>
      </c>
      <c r="BS41" s="362"/>
      <c r="BT41" s="473" t="str">
        <f>IF(SUM(BT9:BT39)=0,"",AVERAGE(BT9:BT39))</f>
        <v/>
      </c>
      <c r="BU41" s="473">
        <f t="shared" si="1"/>
        <v>830567.77279624576</v>
      </c>
      <c r="BV41" s="473">
        <f>IF(SUM(BV9:BV39)=0,"",AVERAGE(BV9:BV39))</f>
        <v>5.6666294793961064E-3</v>
      </c>
      <c r="BW41" s="473"/>
      <c r="BX41" s="473"/>
      <c r="BY41" s="473">
        <f t="shared" ref="BY41" si="27">IF(SUM(BY9:BY39)=0,"",AVERAGE(BY9:BY39))</f>
        <v>219.73359486304633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280</v>
      </c>
      <c r="D42" s="180">
        <f>+MIN(D9:D39)</f>
        <v>0</v>
      </c>
      <c r="E42" s="180">
        <f t="shared" ref="E42:AE42" si="28">+MIN(E9:E39)</f>
        <v>7.59</v>
      </c>
      <c r="F42" s="180">
        <f t="shared" si="28"/>
        <v>7.39</v>
      </c>
      <c r="G42" s="180">
        <f t="shared" si="28"/>
        <v>1708</v>
      </c>
      <c r="H42" s="180">
        <f t="shared" si="28"/>
        <v>2633</v>
      </c>
      <c r="I42" s="180">
        <f t="shared" si="28"/>
        <v>93</v>
      </c>
      <c r="J42" s="180">
        <f t="shared" si="28"/>
        <v>7.7</v>
      </c>
      <c r="K42" s="180">
        <f t="shared" si="28"/>
        <v>88.172043010752688</v>
      </c>
      <c r="L42" s="180">
        <f t="shared" si="28"/>
        <v>183</v>
      </c>
      <c r="M42" s="180">
        <f t="shared" si="28"/>
        <v>5</v>
      </c>
      <c r="N42" s="180">
        <f t="shared" si="28"/>
        <v>90.710382513661202</v>
      </c>
      <c r="O42" s="180">
        <f t="shared" si="28"/>
        <v>238</v>
      </c>
      <c r="P42" s="180">
        <f t="shared" si="28"/>
        <v>35</v>
      </c>
      <c r="Q42" s="180">
        <f t="shared" si="28"/>
        <v>63.865546218487388</v>
      </c>
      <c r="R42" s="180">
        <f t="shared" si="28"/>
        <v>29.4</v>
      </c>
      <c r="S42" s="180">
        <f t="shared" si="28"/>
        <v>17.100000000000001</v>
      </c>
      <c r="T42" s="180">
        <f t="shared" si="28"/>
        <v>21</v>
      </c>
      <c r="U42" s="180">
        <f t="shared" si="28"/>
        <v>12.7</v>
      </c>
      <c r="V42" s="180">
        <f t="shared" si="28"/>
        <v>1.6</v>
      </c>
      <c r="W42" s="180">
        <f t="shared" si="28"/>
        <v>1.2</v>
      </c>
      <c r="X42" s="180">
        <f t="shared" si="28"/>
        <v>0</v>
      </c>
      <c r="Y42" s="180">
        <f t="shared" si="28"/>
        <v>0</v>
      </c>
      <c r="Z42" s="182">
        <f t="shared" si="28"/>
        <v>31</v>
      </c>
      <c r="AA42" s="182">
        <f t="shared" si="28"/>
        <v>18.3</v>
      </c>
      <c r="AB42" s="182">
        <f t="shared" si="28"/>
        <v>30.967741935483879</v>
      </c>
      <c r="AC42" s="182">
        <f t="shared" si="28"/>
        <v>5.8</v>
      </c>
      <c r="AD42" s="182">
        <f t="shared" si="28"/>
        <v>0.5</v>
      </c>
      <c r="AE42" s="182">
        <f t="shared" si="28"/>
        <v>86.724137931034477</v>
      </c>
      <c r="AF42" s="180"/>
      <c r="AG42" s="180"/>
      <c r="AH42" s="180"/>
      <c r="AI42" s="180"/>
      <c r="AJ42" s="180"/>
      <c r="AK42" s="184"/>
      <c r="AL42" s="180">
        <f t="shared" ref="AL42:AN42" si="29">MIN(AL9:AL39)</f>
        <v>0</v>
      </c>
      <c r="AM42" s="180">
        <f t="shared" si="29"/>
        <v>0</v>
      </c>
      <c r="AN42" s="180">
        <f t="shared" si="29"/>
        <v>0</v>
      </c>
      <c r="AO42" s="180">
        <f t="shared" ref="AO42:BB42" si="30">MIN(AO9:AO39)</f>
        <v>660</v>
      </c>
      <c r="AP42" s="180">
        <f t="shared" si="30"/>
        <v>150.91463414634146</v>
      </c>
      <c r="AQ42" s="180">
        <f t="shared" si="30"/>
        <v>3520</v>
      </c>
      <c r="AR42" s="180">
        <f t="shared" si="30"/>
        <v>8567</v>
      </c>
      <c r="AS42" s="180">
        <f t="shared" si="30"/>
        <v>92.48</v>
      </c>
      <c r="AT42" s="182">
        <f t="shared" si="30"/>
        <v>1.088235294117647</v>
      </c>
      <c r="AU42" s="320">
        <f t="shared" si="30"/>
        <v>63.229266577583708</v>
      </c>
      <c r="AV42" s="325">
        <f t="shared" si="30"/>
        <v>3.4398496240601505E-2</v>
      </c>
      <c r="AW42" s="318">
        <f t="shared" si="30"/>
        <v>0</v>
      </c>
      <c r="AX42" s="182">
        <f t="shared" si="30"/>
        <v>0</v>
      </c>
      <c r="AY42" s="323">
        <f t="shared" si="30"/>
        <v>0</v>
      </c>
      <c r="AZ42" s="363">
        <f t="shared" si="30"/>
        <v>0</v>
      </c>
      <c r="BA42" s="364">
        <f t="shared" si="30"/>
        <v>1.68</v>
      </c>
      <c r="BB42" s="364">
        <f t="shared" si="30"/>
        <v>1.45</v>
      </c>
      <c r="BC42" s="318">
        <f t="shared" ref="BC42:BD42" si="31">MIN(BC9:BC39)</f>
        <v>14.26</v>
      </c>
      <c r="BD42" s="364">
        <f t="shared" si="31"/>
        <v>13.09</v>
      </c>
      <c r="BE42" s="350">
        <f t="shared" ref="BE42" si="32">MIN(BE9:BE39)</f>
        <v>0</v>
      </c>
      <c r="BF42" s="350">
        <f t="shared" ref="BF42:BP42" si="33">+MIN(BF9:BF39)</f>
        <v>0</v>
      </c>
      <c r="BG42" s="180">
        <f t="shared" si="33"/>
        <v>0</v>
      </c>
      <c r="BH42" s="180">
        <f t="shared" si="33"/>
        <v>0</v>
      </c>
      <c r="BI42" s="180">
        <f t="shared" si="33"/>
        <v>0</v>
      </c>
      <c r="BJ42" s="180">
        <f t="shared" si="33"/>
        <v>0</v>
      </c>
      <c r="BK42" s="180">
        <f t="shared" si="33"/>
        <v>0</v>
      </c>
      <c r="BL42" s="182">
        <f t="shared" si="33"/>
        <v>0</v>
      </c>
      <c r="BM42" s="181">
        <f t="shared" si="33"/>
        <v>0</v>
      </c>
      <c r="BN42" s="180">
        <f t="shared" si="33"/>
        <v>0</v>
      </c>
      <c r="BO42" s="180">
        <f t="shared" si="33"/>
        <v>0</v>
      </c>
      <c r="BP42" s="183">
        <f t="shared" si="33"/>
        <v>0</v>
      </c>
      <c r="BR42" s="472">
        <f>MIN(BR9:BR39)</f>
        <v>2.4193548387096775</v>
      </c>
      <c r="BS42" s="364"/>
      <c r="BT42" s="473">
        <f>MIN(BT9:BT39)</f>
        <v>0</v>
      </c>
      <c r="BU42" s="473">
        <f>MIN(BU9:BU39)</f>
        <v>639233.60000000009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578</v>
      </c>
      <c r="D43" s="185">
        <f>+MAX(D9:D39)</f>
        <v>0</v>
      </c>
      <c r="E43" s="185">
        <f t="shared" ref="E43:AE43" si="34">+MAX(E9:E39)</f>
        <v>7.75</v>
      </c>
      <c r="F43" s="185">
        <f t="shared" si="34"/>
        <v>7.61</v>
      </c>
      <c r="G43" s="185">
        <f t="shared" si="34"/>
        <v>1795</v>
      </c>
      <c r="H43" s="185">
        <f t="shared" si="34"/>
        <v>3120</v>
      </c>
      <c r="I43" s="185">
        <f t="shared" si="34"/>
        <v>420</v>
      </c>
      <c r="J43" s="185">
        <f t="shared" si="34"/>
        <v>41</v>
      </c>
      <c r="K43" s="185">
        <f t="shared" si="34"/>
        <v>96.367521367521363</v>
      </c>
      <c r="L43" s="185">
        <f t="shared" si="34"/>
        <v>480</v>
      </c>
      <c r="M43" s="185">
        <f t="shared" si="34"/>
        <v>30</v>
      </c>
      <c r="N43" s="185">
        <f t="shared" si="34"/>
        <v>98.541666666666671</v>
      </c>
      <c r="O43" s="185">
        <f t="shared" si="34"/>
        <v>873</v>
      </c>
      <c r="P43" s="185">
        <f t="shared" si="34"/>
        <v>118</v>
      </c>
      <c r="Q43" s="185">
        <f t="shared" si="34"/>
        <v>95.304568527918789</v>
      </c>
      <c r="R43" s="185">
        <f t="shared" si="34"/>
        <v>36.299999999999997</v>
      </c>
      <c r="S43" s="185">
        <f t="shared" si="34"/>
        <v>20</v>
      </c>
      <c r="T43" s="185">
        <f t="shared" si="34"/>
        <v>28.5</v>
      </c>
      <c r="U43" s="185">
        <f t="shared" si="34"/>
        <v>19.899999999999999</v>
      </c>
      <c r="V43" s="185">
        <f t="shared" si="34"/>
        <v>2.7</v>
      </c>
      <c r="W43" s="185">
        <f t="shared" si="34"/>
        <v>1.4</v>
      </c>
      <c r="X43" s="185">
        <f t="shared" si="34"/>
        <v>0</v>
      </c>
      <c r="Y43" s="185">
        <f t="shared" si="34"/>
        <v>0</v>
      </c>
      <c r="Z43" s="187">
        <f t="shared" si="34"/>
        <v>39</v>
      </c>
      <c r="AA43" s="187">
        <f t="shared" si="34"/>
        <v>21.4</v>
      </c>
      <c r="AB43" s="187">
        <f t="shared" si="34"/>
        <v>53.07692307692308</v>
      </c>
      <c r="AC43" s="187">
        <f t="shared" si="34"/>
        <v>6</v>
      </c>
      <c r="AD43" s="187">
        <f t="shared" si="34"/>
        <v>0.77</v>
      </c>
      <c r="AE43" s="187">
        <f t="shared" si="34"/>
        <v>91.666666666666657</v>
      </c>
      <c r="AF43" s="185"/>
      <c r="AG43" s="185"/>
      <c r="AH43" s="185"/>
      <c r="AI43" s="185"/>
      <c r="AJ43" s="185"/>
      <c r="AK43" s="188"/>
      <c r="AL43" s="185">
        <f t="shared" ref="AL43:AN43" si="35">MAX(AL9:AL39)</f>
        <v>0</v>
      </c>
      <c r="AM43" s="185">
        <f t="shared" si="35"/>
        <v>0</v>
      </c>
      <c r="AN43" s="185">
        <f t="shared" si="35"/>
        <v>0</v>
      </c>
      <c r="AO43" s="185">
        <f t="shared" ref="AO43:BB43" si="36">MAX(AO9:AO39)</f>
        <v>990</v>
      </c>
      <c r="AP43" s="185">
        <f t="shared" si="36"/>
        <v>281.25</v>
      </c>
      <c r="AQ43" s="185">
        <f t="shared" si="36"/>
        <v>6560</v>
      </c>
      <c r="AR43" s="185">
        <f t="shared" si="36"/>
        <v>13733</v>
      </c>
      <c r="AS43" s="185">
        <f t="shared" si="36"/>
        <v>93.85</v>
      </c>
      <c r="AT43" s="187">
        <f t="shared" si="36"/>
        <v>2.2464285714285714</v>
      </c>
      <c r="AU43" s="321">
        <f t="shared" si="36"/>
        <v>156.57432281988267</v>
      </c>
      <c r="AV43" s="326">
        <f t="shared" si="36"/>
        <v>0.13636363636363635</v>
      </c>
      <c r="AW43" s="319">
        <f t="shared" si="36"/>
        <v>0</v>
      </c>
      <c r="AX43" s="187">
        <f t="shared" si="36"/>
        <v>0</v>
      </c>
      <c r="AY43" s="324">
        <f t="shared" si="36"/>
        <v>0</v>
      </c>
      <c r="AZ43" s="365">
        <f t="shared" si="36"/>
        <v>0</v>
      </c>
      <c r="BA43" s="366">
        <f t="shared" si="36"/>
        <v>2.0099999999999998</v>
      </c>
      <c r="BB43" s="366">
        <f t="shared" si="36"/>
        <v>1.53</v>
      </c>
      <c r="BC43" s="319">
        <f t="shared" ref="BC43:BD43" si="37">MAX(BC9:BC39)</f>
        <v>14.26</v>
      </c>
      <c r="BD43" s="366">
        <f t="shared" si="37"/>
        <v>14.62</v>
      </c>
      <c r="BE43" s="351">
        <f t="shared" ref="BE43" si="38">MAX(BE9:BE39)</f>
        <v>0</v>
      </c>
      <c r="BF43" s="351">
        <f t="shared" ref="BF43:BP43" si="39">+MAX(BF9:BF39)</f>
        <v>0</v>
      </c>
      <c r="BG43" s="185">
        <f t="shared" si="39"/>
        <v>0</v>
      </c>
      <c r="BH43" s="185">
        <f t="shared" si="39"/>
        <v>0</v>
      </c>
      <c r="BI43" s="185">
        <f t="shared" si="39"/>
        <v>0</v>
      </c>
      <c r="BJ43" s="185">
        <f t="shared" si="39"/>
        <v>0</v>
      </c>
      <c r="BK43" s="185">
        <f t="shared" si="39"/>
        <v>0</v>
      </c>
      <c r="BL43" s="187">
        <f t="shared" si="39"/>
        <v>0</v>
      </c>
      <c r="BM43" s="186">
        <f t="shared" si="39"/>
        <v>0</v>
      </c>
      <c r="BN43" s="185">
        <f t="shared" si="39"/>
        <v>0</v>
      </c>
      <c r="BO43" s="185">
        <f t="shared" si="39"/>
        <v>0</v>
      </c>
      <c r="BP43" s="352">
        <f t="shared" si="39"/>
        <v>0</v>
      </c>
      <c r="BR43" s="476">
        <f>MAX(BR9:BR39)</f>
        <v>2.4193548387096775</v>
      </c>
      <c r="BS43" s="478"/>
      <c r="BT43" s="477">
        <f>MAX(BT9:BT39)</f>
        <v>0</v>
      </c>
      <c r="BU43" s="477">
        <f>MAX(BU9:BU39)</f>
        <v>1278237.8666666667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5:BW6"/>
    <mergeCell ref="BX5:BX6"/>
    <mergeCell ref="BG4:BP4"/>
    <mergeCell ref="AZ3:BP3"/>
    <mergeCell ref="BM7:BM8"/>
    <mergeCell ref="BN7:BN8"/>
    <mergeCell ref="BL7:BL8"/>
    <mergeCell ref="BW7:BW8"/>
    <mergeCell ref="BX7:BX8"/>
    <mergeCell ref="BS3:BV3"/>
    <mergeCell ref="BW3:BY3"/>
    <mergeCell ref="BY5:BY6"/>
    <mergeCell ref="BY7:BY8"/>
    <mergeCell ref="BS7:BS8"/>
    <mergeCell ref="BT7:BT8"/>
    <mergeCell ref="BU7:BU8"/>
    <mergeCell ref="BV7:BV8"/>
    <mergeCell ref="BC5:BF5"/>
    <mergeCell ref="BO7:BO8"/>
    <mergeCell ref="BC4:BF4"/>
    <mergeCell ref="BA7:BA8"/>
    <mergeCell ref="BB7:BB8"/>
    <mergeCell ref="AZ7:AZ8"/>
    <mergeCell ref="BE7:BE8"/>
    <mergeCell ref="BR7:BR8"/>
    <mergeCell ref="BS5:BS6"/>
    <mergeCell ref="BT5:BT6"/>
    <mergeCell ref="BU5:BU6"/>
    <mergeCell ref="BV5:BV6"/>
    <mergeCell ref="J7:J8"/>
    <mergeCell ref="K7:K8"/>
    <mergeCell ref="L7:L8"/>
    <mergeCell ref="M7:M8"/>
    <mergeCell ref="N7:N8"/>
    <mergeCell ref="O7:O8"/>
    <mergeCell ref="P7:P8"/>
    <mergeCell ref="BP7:BP8"/>
    <mergeCell ref="AU5:AU6"/>
    <mergeCell ref="AL7:AL8"/>
    <mergeCell ref="V5:W5"/>
    <mergeCell ref="X5:Y5"/>
    <mergeCell ref="AK4:AK5"/>
    <mergeCell ref="AH7:AH8"/>
    <mergeCell ref="AI7:AI8"/>
    <mergeCell ref="AJ7:AJ8"/>
    <mergeCell ref="BG7:BG8"/>
    <mergeCell ref="AS7:AS8"/>
    <mergeCell ref="AT7:AT8"/>
    <mergeCell ref="AU7:AU8"/>
    <mergeCell ref="AV7:AV8"/>
    <mergeCell ref="AV5:AV6"/>
    <mergeCell ref="AP7:AP8"/>
    <mergeCell ref="AQ7:AQ8"/>
    <mergeCell ref="AW7:AW8"/>
    <mergeCell ref="AX7:AX8"/>
    <mergeCell ref="AY7:AY8"/>
    <mergeCell ref="BF7:BF8"/>
    <mergeCell ref="BC7:BC8"/>
    <mergeCell ref="BD7:BD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W7:W8"/>
    <mergeCell ref="X7:X8"/>
    <mergeCell ref="AA7:AA8"/>
    <mergeCell ref="AB7:AB8"/>
    <mergeCell ref="AC7:AC8"/>
    <mergeCell ref="AD7:AD8"/>
    <mergeCell ref="L5:M5"/>
    <mergeCell ref="Q7:Q8"/>
    <mergeCell ref="F7:F8"/>
    <mergeCell ref="A7:A8"/>
    <mergeCell ref="E3:AS3"/>
    <mergeCell ref="O4:Q4"/>
    <mergeCell ref="A4:B4"/>
    <mergeCell ref="AK7:AK8"/>
    <mergeCell ref="I7:I8"/>
    <mergeCell ref="AQ4:AR4"/>
    <mergeCell ref="AE7:AE8"/>
    <mergeCell ref="AR7:AR8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E5:F5"/>
    <mergeCell ref="I5:J5"/>
    <mergeCell ref="L4:N4"/>
  </mergeCells>
  <phoneticPr fontId="47" type="noConversion"/>
  <conditionalFormatting sqref="E9:AK39">
    <cfRule type="expression" dxfId="74" priority="5">
      <formula>IF(AND($AI9="H",$AH9="B"),1,0)</formula>
    </cfRule>
    <cfRule type="expression" dxfId="73" priority="6">
      <formula>IF($AI9="H",1,0)</formula>
    </cfRule>
  </conditionalFormatting>
  <conditionalFormatting sqref="AP9:AP39">
    <cfRule type="expression" dxfId="72" priority="3">
      <formula>IF(AND($AI9="H",$AH9="B"),1,0)</formula>
    </cfRule>
    <cfRule type="expression" dxfId="71" priority="4">
      <formula>IF($AI9="H",1,0)</formula>
    </cfRule>
  </conditionalFormatting>
  <conditionalFormatting sqref="AT9:AV39">
    <cfRule type="expression" dxfId="70" priority="1">
      <formula>IF(AND($AI9="H",$AH9="B"),1,0)</formula>
    </cfRule>
    <cfRule type="expression" dxfId="69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BN30" sqref="BN30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96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52</v>
      </c>
      <c r="B9" s="224">
        <v>1</v>
      </c>
      <c r="C9" s="158">
        <v>114</v>
      </c>
      <c r="D9" s="158"/>
      <c r="E9" s="551"/>
      <c r="F9" s="551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533"/>
      <c r="AM9" s="546"/>
      <c r="AN9" s="534"/>
      <c r="AO9" s="549"/>
      <c r="AP9" s="535" t="str">
        <f>+IF(AQ9&gt;0,AO9*1000/AQ9,"")</f>
        <v/>
      </c>
      <c r="AQ9" s="536"/>
      <c r="AR9" s="536"/>
      <c r="AS9" s="561"/>
      <c r="AT9" s="537">
        <f t="shared" ref="AT9:AT39" si="0">+IF(C9="","",IF(1&gt;0,1*$AT$6/(C9+BT9),""))</f>
        <v>5.5175438596491224</v>
      </c>
      <c r="AU9" s="535" t="str">
        <f>+IF(AV9="","",((AT$6*AQ9)/((BR9*AR9)+(J9*C9))))</f>
        <v/>
      </c>
      <c r="AV9" s="538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4.032258064516129</v>
      </c>
      <c r="BS9" s="468"/>
      <c r="BT9" s="469">
        <f>BS9*25</f>
        <v>0</v>
      </c>
      <c r="BU9" s="469" t="str">
        <f t="shared" ref="BU9:BU41" si="1">IF(AQ9="","",((1+BV9)*AQ9/BV9))</f>
        <v/>
      </c>
      <c r="BV9" s="470">
        <f>IF(C9="","",(BT9+BR9)/C9)</f>
        <v>3.5370684776457273E-2</v>
      </c>
      <c r="BW9" s="471"/>
      <c r="BX9" s="549"/>
      <c r="BY9" s="469" t="str">
        <f>IF(AQ9="","",BX9*BW9*1000/AQ9)</f>
        <v/>
      </c>
    </row>
    <row r="10" spans="1:264" s="34" customFormat="1" ht="24.9" customHeight="1" x14ac:dyDescent="0.3">
      <c r="A10" s="223" t="s">
        <v>53</v>
      </c>
      <c r="B10" s="226">
        <v>2</v>
      </c>
      <c r="C10" s="162">
        <v>115</v>
      </c>
      <c r="D10" s="162"/>
      <c r="E10" s="551">
        <v>7.29</v>
      </c>
      <c r="F10" s="551">
        <v>7.21</v>
      </c>
      <c r="G10" s="158">
        <v>3621</v>
      </c>
      <c r="H10" s="158">
        <v>3124</v>
      </c>
      <c r="I10" s="297">
        <v>263</v>
      </c>
      <c r="J10" s="297">
        <v>6</v>
      </c>
      <c r="K10" s="457">
        <f t="shared" ref="K10:K39" si="2">IF(AND(I10&lt;&gt;"",J10&lt;&gt;""),(I10-J10)/I10*100,"")</f>
        <v>97.718631178707227</v>
      </c>
      <c r="L10" s="297">
        <v>880.8</v>
      </c>
      <c r="M10" s="297">
        <v>12.600000000000001</v>
      </c>
      <c r="N10" s="457">
        <f t="shared" ref="N10:N39" si="3">IF(AND(L10&lt;&gt;"",M10&lt;&gt;""),(L10-M10)/L10*100,"")</f>
        <v>98.56948228882834</v>
      </c>
      <c r="O10" s="297">
        <v>1468</v>
      </c>
      <c r="P10" s="297">
        <v>63</v>
      </c>
      <c r="Q10" s="457">
        <f t="shared" ref="Q10:Q39" si="4">IF(AND(O10&lt;&gt;"",P10&lt;&gt;""),(O10-P10)/O10*100,"")</f>
        <v>95.708446866485005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 t="s">
        <v>215</v>
      </c>
      <c r="AI10" s="158" t="s">
        <v>216</v>
      </c>
      <c r="AJ10" s="158" t="s">
        <v>217</v>
      </c>
      <c r="AK10" s="305" t="s">
        <v>217</v>
      </c>
      <c r="AL10" s="553">
        <v>25.2</v>
      </c>
      <c r="AM10" s="554">
        <v>1.2</v>
      </c>
      <c r="AN10" s="547"/>
      <c r="AO10" s="555">
        <v>420</v>
      </c>
      <c r="AP10" s="548">
        <f t="shared" ref="AP10:AP39" si="7">+IF(AQ10&gt;0,AO10*1000/AQ10,"")</f>
        <v>141.8918918918919</v>
      </c>
      <c r="AQ10" s="342">
        <v>2960</v>
      </c>
      <c r="AR10" s="342">
        <v>9700</v>
      </c>
      <c r="AS10" s="562">
        <v>91.1</v>
      </c>
      <c r="AT10" s="479">
        <f t="shared" si="0"/>
        <v>3.3105263157894735</v>
      </c>
      <c r="AU10" s="331">
        <f t="shared" ref="AU10:AU39" si="8">+IF(AV10="","",((AT$6*AQ10)/((BR10*AR10)+(J10*C10))))</f>
        <v>46.776487369214429</v>
      </c>
      <c r="AV10" s="539">
        <f t="shared" ref="AV10:AV39" si="9">+IF(AQ10="","",(L10/AQ10))</f>
        <v>0.29756756756756753</v>
      </c>
      <c r="AW10" s="312"/>
      <c r="AX10" s="164"/>
      <c r="AY10" s="313"/>
      <c r="AZ10" s="355"/>
      <c r="BA10" s="356">
        <v>1.1299999999999999</v>
      </c>
      <c r="BB10" s="356">
        <v>1.23</v>
      </c>
      <c r="BC10" s="347"/>
      <c r="BD10" s="347">
        <v>14.47</v>
      </c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4.032258064516129</v>
      </c>
      <c r="BS10" s="468">
        <v>3</v>
      </c>
      <c r="BT10" s="469">
        <f t="shared" ref="BT10:BT39" si="10">BS10*25</f>
        <v>75</v>
      </c>
      <c r="BU10" s="469">
        <f t="shared" si="1"/>
        <v>7267.1020408163267</v>
      </c>
      <c r="BV10" s="470">
        <f t="shared" ref="BV10:BV39" si="11">IF(C10="","",(BT10+BR10)/C10)</f>
        <v>0.68723702664796638</v>
      </c>
      <c r="BW10" s="471">
        <v>1</v>
      </c>
      <c r="BX10" s="550">
        <v>420</v>
      </c>
      <c r="BY10" s="469">
        <f t="shared" ref="BY10:BY39" si="12">IF(AQ10="","",BX10*BW10*1000/AQ10)</f>
        <v>141.8918918918919</v>
      </c>
    </row>
    <row r="11" spans="1:264" s="34" customFormat="1" ht="24.9" customHeight="1" x14ac:dyDescent="0.3">
      <c r="A11" s="225" t="s">
        <v>47</v>
      </c>
      <c r="B11" s="226">
        <v>3</v>
      </c>
      <c r="C11" s="162">
        <v>273</v>
      </c>
      <c r="D11" s="162"/>
      <c r="E11" s="551"/>
      <c r="F11" s="551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553">
        <v>25.1</v>
      </c>
      <c r="AM11" s="554">
        <v>1.1000000000000001</v>
      </c>
      <c r="AN11" s="547"/>
      <c r="AO11" s="555">
        <v>430</v>
      </c>
      <c r="AP11" s="548" t="str">
        <f t="shared" si="7"/>
        <v/>
      </c>
      <c r="AQ11" s="342"/>
      <c r="AR11" s="342"/>
      <c r="AS11" s="562"/>
      <c r="AT11" s="479">
        <f t="shared" si="0"/>
        <v>1.8074712643678161</v>
      </c>
      <c r="AU11" s="331" t="str">
        <f t="shared" si="8"/>
        <v/>
      </c>
      <c r="AV11" s="53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4.032258064516129</v>
      </c>
      <c r="BS11" s="468">
        <v>3</v>
      </c>
      <c r="BT11" s="469">
        <f t="shared" si="10"/>
        <v>75</v>
      </c>
      <c r="BU11" s="469" t="str">
        <f t="shared" si="1"/>
        <v/>
      </c>
      <c r="BV11" s="470">
        <f t="shared" si="11"/>
        <v>0.28949545078577338</v>
      </c>
      <c r="BW11" s="471">
        <v>1</v>
      </c>
      <c r="BX11" s="550">
        <v>430</v>
      </c>
      <c r="BY11" s="469" t="str">
        <f t="shared" si="12"/>
        <v/>
      </c>
    </row>
    <row r="12" spans="1:264" s="34" customFormat="1" ht="24.9" customHeight="1" x14ac:dyDescent="0.3">
      <c r="A12" s="223" t="s">
        <v>48</v>
      </c>
      <c r="B12" s="226">
        <v>4</v>
      </c>
      <c r="C12" s="162">
        <v>255</v>
      </c>
      <c r="D12" s="162"/>
      <c r="E12" s="551"/>
      <c r="F12" s="551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556"/>
      <c r="AM12" s="554"/>
      <c r="AN12" s="547"/>
      <c r="AO12" s="555">
        <v>400</v>
      </c>
      <c r="AP12" s="548" t="str">
        <f t="shared" si="7"/>
        <v/>
      </c>
      <c r="AQ12" s="342"/>
      <c r="AR12" s="342"/>
      <c r="AS12" s="562"/>
      <c r="AT12" s="479">
        <f t="shared" si="0"/>
        <v>1.906060606060606</v>
      </c>
      <c r="AU12" s="331" t="str">
        <f t="shared" si="8"/>
        <v/>
      </c>
      <c r="AV12" s="53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4.032258064516129</v>
      </c>
      <c r="BS12" s="468">
        <v>3</v>
      </c>
      <c r="BT12" s="469">
        <f t="shared" si="10"/>
        <v>75</v>
      </c>
      <c r="BU12" s="469" t="str">
        <f t="shared" si="1"/>
        <v/>
      </c>
      <c r="BV12" s="470">
        <f t="shared" si="11"/>
        <v>0.3099304237824162</v>
      </c>
      <c r="BW12" s="471"/>
      <c r="BX12" s="532"/>
      <c r="BY12" s="469" t="str">
        <f t="shared" si="12"/>
        <v/>
      </c>
    </row>
    <row r="13" spans="1:264" s="34" customFormat="1" ht="24.9" customHeight="1" x14ac:dyDescent="0.3">
      <c r="A13" s="225" t="s">
        <v>49</v>
      </c>
      <c r="B13" s="226">
        <v>5</v>
      </c>
      <c r="C13" s="162">
        <v>264</v>
      </c>
      <c r="D13" s="162"/>
      <c r="E13" s="551">
        <v>7.37</v>
      </c>
      <c r="F13" s="551">
        <v>7.26</v>
      </c>
      <c r="G13" s="158">
        <v>3912</v>
      </c>
      <c r="H13" s="158">
        <v>3245</v>
      </c>
      <c r="I13" s="297">
        <v>347</v>
      </c>
      <c r="J13" s="297">
        <v>8</v>
      </c>
      <c r="K13" s="457">
        <f t="shared" si="2"/>
        <v>97.694524495677243</v>
      </c>
      <c r="L13" s="297"/>
      <c r="M13" s="297"/>
      <c r="N13" s="457" t="str">
        <f t="shared" si="3"/>
        <v/>
      </c>
      <c r="O13" s="297">
        <v>875</v>
      </c>
      <c r="P13" s="297">
        <v>41</v>
      </c>
      <c r="Q13" s="457">
        <f t="shared" si="4"/>
        <v>95.314285714285717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 t="s">
        <v>215</v>
      </c>
      <c r="AI13" s="158" t="s">
        <v>216</v>
      </c>
      <c r="AJ13" s="158" t="s">
        <v>217</v>
      </c>
      <c r="AK13" s="305" t="s">
        <v>217</v>
      </c>
      <c r="AL13" s="553">
        <v>25.3</v>
      </c>
      <c r="AM13" s="554">
        <v>1.3</v>
      </c>
      <c r="AN13" s="547"/>
      <c r="AO13" s="555">
        <v>400</v>
      </c>
      <c r="AP13" s="548" t="str">
        <f t="shared" si="7"/>
        <v/>
      </c>
      <c r="AQ13" s="342"/>
      <c r="AR13" s="342"/>
      <c r="AS13" s="562"/>
      <c r="AT13" s="479">
        <f t="shared" si="0"/>
        <v>2.0031847133757963</v>
      </c>
      <c r="AU13" s="331" t="str">
        <f t="shared" si="8"/>
        <v/>
      </c>
      <c r="AV13" s="53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4.032258064516129</v>
      </c>
      <c r="BS13" s="468">
        <v>2</v>
      </c>
      <c r="BT13" s="469">
        <f t="shared" si="10"/>
        <v>50</v>
      </c>
      <c r="BU13" s="469" t="str">
        <f t="shared" si="1"/>
        <v/>
      </c>
      <c r="BV13" s="470">
        <f t="shared" si="11"/>
        <v>0.2046676441837732</v>
      </c>
      <c r="BW13" s="471">
        <v>1</v>
      </c>
      <c r="BX13" s="531">
        <v>400</v>
      </c>
      <c r="BY13" s="469" t="str">
        <f t="shared" si="12"/>
        <v/>
      </c>
    </row>
    <row r="14" spans="1:264" s="34" customFormat="1" ht="24.9" customHeight="1" x14ac:dyDescent="0.3">
      <c r="A14" s="223" t="s">
        <v>50</v>
      </c>
      <c r="B14" s="226">
        <v>6</v>
      </c>
      <c r="C14" s="162">
        <v>259</v>
      </c>
      <c r="D14" s="162"/>
      <c r="E14" s="551"/>
      <c r="F14" s="551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553">
        <v>25.1</v>
      </c>
      <c r="AM14" s="554">
        <v>1.5</v>
      </c>
      <c r="AN14" s="547"/>
      <c r="AO14" s="555">
        <v>430</v>
      </c>
      <c r="AP14" s="548" t="str">
        <f t="shared" si="7"/>
        <v/>
      </c>
      <c r="AQ14" s="342"/>
      <c r="AR14" s="342"/>
      <c r="AS14" s="562"/>
      <c r="AT14" s="479">
        <f t="shared" si="0"/>
        <v>1.2995867768595042</v>
      </c>
      <c r="AU14" s="331" t="str">
        <f t="shared" si="8"/>
        <v/>
      </c>
      <c r="AV14" s="53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4.032258064516129</v>
      </c>
      <c r="BS14" s="468">
        <v>9</v>
      </c>
      <c r="BT14" s="469">
        <f t="shared" si="10"/>
        <v>225</v>
      </c>
      <c r="BU14" s="469" t="str">
        <f t="shared" si="1"/>
        <v/>
      </c>
      <c r="BV14" s="470">
        <f t="shared" si="11"/>
        <v>0.88429443268152941</v>
      </c>
      <c r="BW14" s="471">
        <v>1</v>
      </c>
      <c r="BX14" s="531">
        <v>430</v>
      </c>
      <c r="BY14" s="469" t="str">
        <f t="shared" si="12"/>
        <v/>
      </c>
    </row>
    <row r="15" spans="1:264" s="34" customFormat="1" ht="24.9" customHeight="1" x14ac:dyDescent="0.3">
      <c r="A15" s="225" t="s">
        <v>51</v>
      </c>
      <c r="B15" s="226">
        <v>7</v>
      </c>
      <c r="C15" s="162">
        <v>260</v>
      </c>
      <c r="D15" s="162"/>
      <c r="E15" s="551"/>
      <c r="F15" s="551"/>
      <c r="G15" s="158"/>
      <c r="H15" s="158"/>
      <c r="I15" s="297"/>
      <c r="J15" s="297"/>
      <c r="K15" s="457" t="str">
        <f t="shared" si="2"/>
        <v/>
      </c>
      <c r="L15" s="297"/>
      <c r="M15" s="297"/>
      <c r="N15" s="457" t="str">
        <f t="shared" si="3"/>
        <v/>
      </c>
      <c r="O15" s="297"/>
      <c r="P15" s="297"/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/>
      <c r="AI15" s="158"/>
      <c r="AJ15" s="158"/>
      <c r="AK15" s="305"/>
      <c r="AL15" s="556"/>
      <c r="AM15" s="554"/>
      <c r="AN15" s="547"/>
      <c r="AO15" s="557"/>
      <c r="AP15" s="548" t="str">
        <f t="shared" si="7"/>
        <v/>
      </c>
      <c r="AQ15" s="342"/>
      <c r="AR15" s="342"/>
      <c r="AS15" s="562"/>
      <c r="AT15" s="479">
        <f t="shared" si="0"/>
        <v>2.4192307692307691</v>
      </c>
      <c r="AU15" s="331" t="str">
        <f t="shared" si="8"/>
        <v/>
      </c>
      <c r="AV15" s="53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4.032258064516129</v>
      </c>
      <c r="BS15" s="468"/>
      <c r="BT15" s="469">
        <f t="shared" si="10"/>
        <v>0</v>
      </c>
      <c r="BU15" s="469" t="str">
        <f t="shared" si="1"/>
        <v/>
      </c>
      <c r="BV15" s="470">
        <f t="shared" si="11"/>
        <v>1.5508684863523574E-2</v>
      </c>
      <c r="BW15" s="471"/>
      <c r="BX15" s="532"/>
      <c r="BY15" s="469" t="str">
        <f t="shared" si="12"/>
        <v/>
      </c>
    </row>
    <row r="16" spans="1:264" s="34" customFormat="1" ht="24.9" customHeight="1" x14ac:dyDescent="0.3">
      <c r="A16" s="225" t="s">
        <v>52</v>
      </c>
      <c r="B16" s="226">
        <v>8</v>
      </c>
      <c r="C16" s="162">
        <v>260</v>
      </c>
      <c r="D16" s="162"/>
      <c r="E16" s="551"/>
      <c r="F16" s="551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556"/>
      <c r="AM16" s="554"/>
      <c r="AN16" s="547"/>
      <c r="AO16" s="557"/>
      <c r="AP16" s="548" t="str">
        <f t="shared" si="7"/>
        <v/>
      </c>
      <c r="AQ16" s="342"/>
      <c r="AR16" s="342"/>
      <c r="AS16" s="562"/>
      <c r="AT16" s="479">
        <f t="shared" si="0"/>
        <v>2.4192307692307691</v>
      </c>
      <c r="AU16" s="331" t="str">
        <f t="shared" si="8"/>
        <v/>
      </c>
      <c r="AV16" s="53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4.032258064516129</v>
      </c>
      <c r="BS16" s="468"/>
      <c r="BT16" s="469">
        <f t="shared" si="10"/>
        <v>0</v>
      </c>
      <c r="BU16" s="469" t="str">
        <f t="shared" si="1"/>
        <v/>
      </c>
      <c r="BV16" s="470">
        <f t="shared" si="11"/>
        <v>1.5508684863523574E-2</v>
      </c>
      <c r="BW16" s="471"/>
      <c r="BX16" s="532"/>
      <c r="BY16" s="469" t="str">
        <f t="shared" si="12"/>
        <v/>
      </c>
    </row>
    <row r="17" spans="1:77" s="34" customFormat="1" ht="24.9" customHeight="1" x14ac:dyDescent="0.3">
      <c r="A17" s="225" t="s">
        <v>53</v>
      </c>
      <c r="B17" s="226">
        <v>9</v>
      </c>
      <c r="C17" s="162">
        <v>247</v>
      </c>
      <c r="D17" s="162"/>
      <c r="E17" s="551">
        <v>7.53</v>
      </c>
      <c r="F17" s="551">
        <v>7.28</v>
      </c>
      <c r="G17" s="158">
        <v>4740</v>
      </c>
      <c r="H17" s="158">
        <v>3480</v>
      </c>
      <c r="I17" s="297">
        <v>512</v>
      </c>
      <c r="J17" s="297">
        <v>12.5</v>
      </c>
      <c r="K17" s="457">
        <f t="shared" si="2"/>
        <v>97.55859375</v>
      </c>
      <c r="L17" s="297">
        <v>1590.6</v>
      </c>
      <c r="M17" s="297">
        <v>15.600000000000001</v>
      </c>
      <c r="N17" s="457">
        <f t="shared" si="3"/>
        <v>99.019238023387402</v>
      </c>
      <c r="O17" s="297">
        <v>2651</v>
      </c>
      <c r="P17" s="297">
        <v>78</v>
      </c>
      <c r="Q17" s="457">
        <f t="shared" si="4"/>
        <v>97.057714070162206</v>
      </c>
      <c r="R17" s="297">
        <v>68</v>
      </c>
      <c r="S17" s="297">
        <v>37</v>
      </c>
      <c r="T17" s="159">
        <v>63.5</v>
      </c>
      <c r="U17" s="159">
        <v>32</v>
      </c>
      <c r="V17" s="159">
        <v>1.6</v>
      </c>
      <c r="W17" s="159">
        <v>1.9</v>
      </c>
      <c r="X17" s="159">
        <v>0</v>
      </c>
      <c r="Y17" s="159">
        <v>0</v>
      </c>
      <c r="Z17" s="331">
        <f t="shared" si="13"/>
        <v>69.599999999999994</v>
      </c>
      <c r="AA17" s="331">
        <f t="shared" si="13"/>
        <v>38.9</v>
      </c>
      <c r="AB17" s="330">
        <f t="shared" si="5"/>
        <v>44.109195402298845</v>
      </c>
      <c r="AC17" s="159">
        <v>9.8000000000000007</v>
      </c>
      <c r="AD17" s="159">
        <v>1.9</v>
      </c>
      <c r="AE17" s="175">
        <f t="shared" si="6"/>
        <v>80.612244897959187</v>
      </c>
      <c r="AF17" s="158"/>
      <c r="AG17" s="158"/>
      <c r="AH17" s="121" t="s">
        <v>215</v>
      </c>
      <c r="AI17" s="158" t="s">
        <v>216</v>
      </c>
      <c r="AJ17" s="158" t="s">
        <v>217</v>
      </c>
      <c r="AK17" s="305" t="s">
        <v>217</v>
      </c>
      <c r="AL17" s="553">
        <v>24.8</v>
      </c>
      <c r="AM17" s="554">
        <v>2.2000000000000002</v>
      </c>
      <c r="AN17" s="547"/>
      <c r="AO17" s="555">
        <v>460</v>
      </c>
      <c r="AP17" s="548">
        <f t="shared" si="7"/>
        <v>148.38709677419354</v>
      </c>
      <c r="AQ17" s="342">
        <v>3100</v>
      </c>
      <c r="AR17" s="342">
        <v>11166</v>
      </c>
      <c r="AS17" s="562">
        <v>88</v>
      </c>
      <c r="AT17" s="479">
        <f t="shared" si="0"/>
        <v>1.9534161490683231</v>
      </c>
      <c r="AU17" s="331">
        <f t="shared" si="8"/>
        <v>40.52860866431439</v>
      </c>
      <c r="AV17" s="539">
        <f t="shared" si="9"/>
        <v>0.51309677419354838</v>
      </c>
      <c r="AW17" s="312"/>
      <c r="AX17" s="164"/>
      <c r="AY17" s="313"/>
      <c r="AZ17" s="355"/>
      <c r="BA17" s="356">
        <v>1.21</v>
      </c>
      <c r="BB17" s="356">
        <v>1.26</v>
      </c>
      <c r="BC17" s="347"/>
      <c r="BD17" s="347">
        <v>15.1</v>
      </c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4.032258064516129</v>
      </c>
      <c r="BS17" s="468">
        <v>3</v>
      </c>
      <c r="BT17" s="469">
        <f t="shared" si="10"/>
        <v>75</v>
      </c>
      <c r="BU17" s="469">
        <f t="shared" si="1"/>
        <v>12788.448979591838</v>
      </c>
      <c r="BV17" s="470">
        <f t="shared" si="11"/>
        <v>0.31996865613164427</v>
      </c>
      <c r="BW17" s="471">
        <v>1</v>
      </c>
      <c r="BX17" s="550">
        <v>460</v>
      </c>
      <c r="BY17" s="469">
        <f t="shared" si="12"/>
        <v>148.38709677419354</v>
      </c>
    </row>
    <row r="18" spans="1:77" s="34" customFormat="1" ht="24.9" customHeight="1" x14ac:dyDescent="0.3">
      <c r="A18" s="225" t="s">
        <v>47</v>
      </c>
      <c r="B18" s="226">
        <v>10</v>
      </c>
      <c r="C18" s="162">
        <v>267</v>
      </c>
      <c r="D18" s="162"/>
      <c r="E18" s="551"/>
      <c r="F18" s="551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553">
        <v>24.7</v>
      </c>
      <c r="AM18" s="554">
        <v>2.2999999999999998</v>
      </c>
      <c r="AN18" s="547"/>
      <c r="AO18" s="555">
        <v>430</v>
      </c>
      <c r="AP18" s="548" t="str">
        <f t="shared" si="7"/>
        <v/>
      </c>
      <c r="AQ18" s="342"/>
      <c r="AR18" s="342"/>
      <c r="AS18" s="562"/>
      <c r="AT18" s="479">
        <f t="shared" si="0"/>
        <v>1.8391812865497077</v>
      </c>
      <c r="AU18" s="331" t="str">
        <f t="shared" si="8"/>
        <v/>
      </c>
      <c r="AV18" s="53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4.032258064516129</v>
      </c>
      <c r="BS18" s="468">
        <v>3</v>
      </c>
      <c r="BT18" s="469">
        <f t="shared" si="10"/>
        <v>75</v>
      </c>
      <c r="BU18" s="469" t="str">
        <f t="shared" si="1"/>
        <v/>
      </c>
      <c r="BV18" s="470">
        <f t="shared" si="11"/>
        <v>0.29600096653376828</v>
      </c>
      <c r="BW18" s="471">
        <v>1</v>
      </c>
      <c r="BX18" s="550">
        <v>430</v>
      </c>
      <c r="BY18" s="469" t="str">
        <f t="shared" si="12"/>
        <v/>
      </c>
    </row>
    <row r="19" spans="1:77" s="34" customFormat="1" ht="24.9" customHeight="1" x14ac:dyDescent="0.3">
      <c r="A19" s="225" t="s">
        <v>48</v>
      </c>
      <c r="B19" s="226">
        <v>11</v>
      </c>
      <c r="C19" s="162">
        <v>229</v>
      </c>
      <c r="D19" s="162"/>
      <c r="E19" s="551">
        <v>6.7</v>
      </c>
      <c r="F19" s="551">
        <v>7</v>
      </c>
      <c r="G19" s="158">
        <v>2970</v>
      </c>
      <c r="H19" s="158">
        <v>2020</v>
      </c>
      <c r="I19" s="297">
        <v>290</v>
      </c>
      <c r="J19" s="297">
        <v>37</v>
      </c>
      <c r="K19" s="457">
        <f t="shared" si="2"/>
        <v>87.241379310344826</v>
      </c>
      <c r="L19" s="297">
        <v>563</v>
      </c>
      <c r="M19" s="297">
        <v>30.3</v>
      </c>
      <c r="N19" s="457">
        <f t="shared" si="3"/>
        <v>94.618117229129666</v>
      </c>
      <c r="O19" s="297">
        <v>1089</v>
      </c>
      <c r="P19" s="297">
        <v>121</v>
      </c>
      <c r="Q19" s="457">
        <f t="shared" si="4"/>
        <v>88.888888888888886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 t="s">
        <v>215</v>
      </c>
      <c r="AI19" s="158" t="s">
        <v>218</v>
      </c>
      <c r="AJ19" s="158" t="s">
        <v>217</v>
      </c>
      <c r="AK19" s="305" t="s">
        <v>217</v>
      </c>
      <c r="AL19" s="556"/>
      <c r="AM19" s="554"/>
      <c r="AN19" s="547"/>
      <c r="AO19" s="555">
        <v>400</v>
      </c>
      <c r="AP19" s="548" t="str">
        <f t="shared" si="7"/>
        <v/>
      </c>
      <c r="AQ19" s="342"/>
      <c r="AR19" s="342"/>
      <c r="AS19" s="562"/>
      <c r="AT19" s="479">
        <f t="shared" si="0"/>
        <v>1.7768361581920904</v>
      </c>
      <c r="AU19" s="331" t="str">
        <f t="shared" si="8"/>
        <v/>
      </c>
      <c r="AV19" s="53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4.032258064516129</v>
      </c>
      <c r="BS19" s="468">
        <v>5</v>
      </c>
      <c r="BT19" s="469">
        <f t="shared" si="10"/>
        <v>125</v>
      </c>
      <c r="BU19" s="469" t="str">
        <f t="shared" si="1"/>
        <v/>
      </c>
      <c r="BV19" s="470">
        <f t="shared" si="11"/>
        <v>0.56345964220312716</v>
      </c>
      <c r="BW19" s="471"/>
      <c r="BX19" s="532"/>
      <c r="BY19" s="469" t="str">
        <f t="shared" si="12"/>
        <v/>
      </c>
    </row>
    <row r="20" spans="1:77" s="34" customFormat="1" ht="24.9" customHeight="1" x14ac:dyDescent="0.3">
      <c r="A20" s="225" t="s">
        <v>49</v>
      </c>
      <c r="B20" s="226">
        <v>12</v>
      </c>
      <c r="C20" s="162">
        <v>229</v>
      </c>
      <c r="D20" s="162"/>
      <c r="E20" s="551"/>
      <c r="F20" s="551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556"/>
      <c r="AM20" s="554"/>
      <c r="AN20" s="547"/>
      <c r="AO20" s="557"/>
      <c r="AP20" s="548" t="str">
        <f t="shared" si="7"/>
        <v/>
      </c>
      <c r="AQ20" s="342"/>
      <c r="AR20" s="342"/>
      <c r="AS20" s="562"/>
      <c r="AT20" s="479">
        <f t="shared" si="0"/>
        <v>2.7467248908296944</v>
      </c>
      <c r="AU20" s="331" t="str">
        <f t="shared" si="8"/>
        <v/>
      </c>
      <c r="AV20" s="53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4.032258064516129</v>
      </c>
      <c r="BS20" s="468"/>
      <c r="BT20" s="469">
        <f t="shared" si="10"/>
        <v>0</v>
      </c>
      <c r="BU20" s="469" t="str">
        <f t="shared" si="1"/>
        <v/>
      </c>
      <c r="BV20" s="470">
        <f t="shared" si="11"/>
        <v>1.7608113818847724E-2</v>
      </c>
      <c r="BW20" s="471"/>
      <c r="BX20" s="532"/>
      <c r="BY20" s="469" t="str">
        <f t="shared" si="12"/>
        <v/>
      </c>
    </row>
    <row r="21" spans="1:77" s="34" customFormat="1" ht="24.9" customHeight="1" x14ac:dyDescent="0.3">
      <c r="A21" s="225" t="s">
        <v>50</v>
      </c>
      <c r="B21" s="226">
        <v>13</v>
      </c>
      <c r="C21" s="162">
        <v>238</v>
      </c>
      <c r="D21" s="162"/>
      <c r="E21" s="551">
        <v>7.42</v>
      </c>
      <c r="F21" s="551">
        <v>7.27</v>
      </c>
      <c r="G21" s="158">
        <v>3603</v>
      </c>
      <c r="H21" s="158">
        <v>3321</v>
      </c>
      <c r="I21" s="297">
        <v>456</v>
      </c>
      <c r="J21" s="297">
        <v>10</v>
      </c>
      <c r="K21" s="457">
        <f t="shared" si="2"/>
        <v>97.807017543859658</v>
      </c>
      <c r="L21" s="297"/>
      <c r="M21" s="297"/>
      <c r="N21" s="457" t="str">
        <f t="shared" si="3"/>
        <v/>
      </c>
      <c r="O21" s="297">
        <v>1430</v>
      </c>
      <c r="P21" s="297">
        <v>57</v>
      </c>
      <c r="Q21" s="457">
        <f t="shared" si="4"/>
        <v>96.013986013986013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 t="s">
        <v>215</v>
      </c>
      <c r="AI21" s="158" t="s">
        <v>216</v>
      </c>
      <c r="AJ21" s="158" t="s">
        <v>217</v>
      </c>
      <c r="AK21" s="305" t="s">
        <v>217</v>
      </c>
      <c r="AL21" s="553">
        <v>24.4</v>
      </c>
      <c r="AM21" s="554">
        <v>2.2000000000000002</v>
      </c>
      <c r="AN21" s="547"/>
      <c r="AO21" s="555">
        <v>450</v>
      </c>
      <c r="AP21" s="548" t="str">
        <f t="shared" si="7"/>
        <v/>
      </c>
      <c r="AQ21" s="342"/>
      <c r="AR21" s="342"/>
      <c r="AS21" s="562"/>
      <c r="AT21" s="479">
        <f t="shared" si="0"/>
        <v>1.3585313174946003</v>
      </c>
      <c r="AU21" s="331" t="str">
        <f t="shared" si="8"/>
        <v/>
      </c>
      <c r="AV21" s="53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4.032258064516129</v>
      </c>
      <c r="BS21" s="468">
        <v>9</v>
      </c>
      <c r="BT21" s="469">
        <f t="shared" si="10"/>
        <v>225</v>
      </c>
      <c r="BU21" s="469" t="str">
        <f t="shared" si="1"/>
        <v/>
      </c>
      <c r="BV21" s="470">
        <f t="shared" si="11"/>
        <v>0.962320412035782</v>
      </c>
      <c r="BW21" s="471">
        <v>1</v>
      </c>
      <c r="BX21" s="531">
        <v>450</v>
      </c>
      <c r="BY21" s="469" t="str">
        <f t="shared" si="12"/>
        <v/>
      </c>
    </row>
    <row r="22" spans="1:77" s="34" customFormat="1" ht="24.9" customHeight="1" x14ac:dyDescent="0.3">
      <c r="A22" s="225" t="s">
        <v>51</v>
      </c>
      <c r="B22" s="226">
        <v>14</v>
      </c>
      <c r="C22" s="162">
        <v>238</v>
      </c>
      <c r="D22" s="162"/>
      <c r="E22" s="551"/>
      <c r="F22" s="551"/>
      <c r="G22" s="158"/>
      <c r="H22" s="158"/>
      <c r="I22" s="297"/>
      <c r="J22" s="297"/>
      <c r="K22" s="457" t="str">
        <f t="shared" si="2"/>
        <v/>
      </c>
      <c r="L22" s="297"/>
      <c r="M22" s="297"/>
      <c r="N22" s="457" t="str">
        <f t="shared" si="3"/>
        <v/>
      </c>
      <c r="O22" s="297"/>
      <c r="P22" s="297"/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/>
      <c r="AI22" s="158"/>
      <c r="AJ22" s="158"/>
      <c r="AK22" s="305"/>
      <c r="AL22" s="556"/>
      <c r="AM22" s="554"/>
      <c r="AN22" s="547"/>
      <c r="AO22" s="557"/>
      <c r="AP22" s="548" t="str">
        <f t="shared" si="7"/>
        <v/>
      </c>
      <c r="AQ22" s="342"/>
      <c r="AR22" s="342"/>
      <c r="AS22" s="562"/>
      <c r="AT22" s="479">
        <f t="shared" si="0"/>
        <v>2.6428571428571428</v>
      </c>
      <c r="AU22" s="331" t="str">
        <f t="shared" si="8"/>
        <v/>
      </c>
      <c r="AV22" s="53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4.032258064516129</v>
      </c>
      <c r="BS22" s="468"/>
      <c r="BT22" s="469">
        <f t="shared" si="10"/>
        <v>0</v>
      </c>
      <c r="BU22" s="469" t="str">
        <f t="shared" si="1"/>
        <v/>
      </c>
      <c r="BV22" s="470">
        <f t="shared" si="11"/>
        <v>1.6942260775277853E-2</v>
      </c>
      <c r="BW22" s="471"/>
      <c r="BX22" s="532"/>
      <c r="BY22" s="469" t="str">
        <f t="shared" si="12"/>
        <v/>
      </c>
    </row>
    <row r="23" spans="1:77" s="34" customFormat="1" ht="24.9" customHeight="1" x14ac:dyDescent="0.3">
      <c r="A23" s="225" t="s">
        <v>52</v>
      </c>
      <c r="B23" s="226">
        <v>15</v>
      </c>
      <c r="C23" s="162">
        <v>239</v>
      </c>
      <c r="D23" s="162"/>
      <c r="E23" s="551"/>
      <c r="F23" s="551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556"/>
      <c r="AM23" s="554"/>
      <c r="AN23" s="547"/>
      <c r="AO23" s="557"/>
      <c r="AP23" s="548" t="str">
        <f t="shared" si="7"/>
        <v/>
      </c>
      <c r="AQ23" s="342"/>
      <c r="AR23" s="342"/>
      <c r="AS23" s="562"/>
      <c r="AT23" s="479">
        <f t="shared" si="0"/>
        <v>2.6317991631799162</v>
      </c>
      <c r="AU23" s="331" t="str">
        <f t="shared" si="8"/>
        <v/>
      </c>
      <c r="AV23" s="53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4.032258064516129</v>
      </c>
      <c r="BS23" s="468"/>
      <c r="BT23" s="469">
        <f t="shared" si="10"/>
        <v>0</v>
      </c>
      <c r="BU23" s="469" t="str">
        <f t="shared" si="1"/>
        <v/>
      </c>
      <c r="BV23" s="470">
        <f t="shared" si="11"/>
        <v>1.6871372654879202E-2</v>
      </c>
      <c r="BW23" s="471"/>
      <c r="BX23" s="532"/>
      <c r="BY23" s="469" t="str">
        <f t="shared" si="12"/>
        <v/>
      </c>
    </row>
    <row r="24" spans="1:77" s="34" customFormat="1" ht="24.9" customHeight="1" x14ac:dyDescent="0.3">
      <c r="A24" s="225" t="s">
        <v>53</v>
      </c>
      <c r="B24" s="226">
        <v>16</v>
      </c>
      <c r="C24" s="162">
        <v>287</v>
      </c>
      <c r="D24" s="162"/>
      <c r="E24" s="551"/>
      <c r="F24" s="551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553">
        <v>23.7</v>
      </c>
      <c r="AM24" s="554">
        <v>1.6</v>
      </c>
      <c r="AN24" s="547"/>
      <c r="AO24" s="555">
        <v>800</v>
      </c>
      <c r="AP24" s="548" t="str">
        <f t="shared" si="7"/>
        <v/>
      </c>
      <c r="AQ24" s="342"/>
      <c r="AR24" s="342"/>
      <c r="AS24" s="562"/>
      <c r="AT24" s="479">
        <f t="shared" si="0"/>
        <v>1.8664688427299703</v>
      </c>
      <c r="AU24" s="331" t="str">
        <f t="shared" si="8"/>
        <v/>
      </c>
      <c r="AV24" s="53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4.032258064516129</v>
      </c>
      <c r="BS24" s="468">
        <v>2</v>
      </c>
      <c r="BT24" s="469">
        <f t="shared" si="10"/>
        <v>50</v>
      </c>
      <c r="BU24" s="469" t="str">
        <f t="shared" si="1"/>
        <v/>
      </c>
      <c r="BV24" s="470">
        <f t="shared" si="11"/>
        <v>0.18826570754186805</v>
      </c>
      <c r="BW24" s="471">
        <v>1</v>
      </c>
      <c r="BX24" s="550">
        <v>800</v>
      </c>
      <c r="BY24" s="469" t="str">
        <f t="shared" si="12"/>
        <v/>
      </c>
    </row>
    <row r="25" spans="1:77" s="34" customFormat="1" ht="24.9" customHeight="1" x14ac:dyDescent="0.3">
      <c r="A25" s="225" t="s">
        <v>47</v>
      </c>
      <c r="B25" s="226">
        <v>17</v>
      </c>
      <c r="C25" s="162">
        <v>228</v>
      </c>
      <c r="D25" s="162"/>
      <c r="E25" s="551">
        <v>7.5</v>
      </c>
      <c r="F25" s="551">
        <v>7.26</v>
      </c>
      <c r="G25" s="158">
        <v>3250</v>
      </c>
      <c r="H25" s="158">
        <v>2930</v>
      </c>
      <c r="I25" s="297">
        <v>192</v>
      </c>
      <c r="J25" s="297">
        <v>14</v>
      </c>
      <c r="K25" s="457">
        <f t="shared" si="2"/>
        <v>92.708333333333343</v>
      </c>
      <c r="L25" s="297">
        <v>264</v>
      </c>
      <c r="M25" s="297">
        <v>8.8000000000000007</v>
      </c>
      <c r="N25" s="457">
        <f t="shared" si="3"/>
        <v>96.666666666666671</v>
      </c>
      <c r="O25" s="297">
        <v>440</v>
      </c>
      <c r="P25" s="297">
        <v>44</v>
      </c>
      <c r="Q25" s="457">
        <f t="shared" si="4"/>
        <v>90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 t="s">
        <v>215</v>
      </c>
      <c r="AI25" s="158" t="s">
        <v>216</v>
      </c>
      <c r="AJ25" s="158" t="s">
        <v>217</v>
      </c>
      <c r="AK25" s="305" t="s">
        <v>217</v>
      </c>
      <c r="AL25" s="553">
        <v>23.5</v>
      </c>
      <c r="AM25" s="554">
        <v>1.8</v>
      </c>
      <c r="AN25" s="547"/>
      <c r="AO25" s="555">
        <v>790</v>
      </c>
      <c r="AP25" s="548">
        <f t="shared" si="7"/>
        <v>292.59259259259261</v>
      </c>
      <c r="AQ25" s="342">
        <v>2700</v>
      </c>
      <c r="AR25" s="342">
        <v>9600</v>
      </c>
      <c r="AS25" s="562">
        <v>91.85</v>
      </c>
      <c r="AT25" s="479">
        <f t="shared" si="0"/>
        <v>2.0759075907590758</v>
      </c>
      <c r="AU25" s="331">
        <f t="shared" si="8"/>
        <v>40.530596973560222</v>
      </c>
      <c r="AV25" s="539">
        <f t="shared" si="9"/>
        <v>9.7777777777777783E-2</v>
      </c>
      <c r="AW25" s="312"/>
      <c r="AX25" s="164"/>
      <c r="AY25" s="313"/>
      <c r="AZ25" s="355"/>
      <c r="BA25" s="356">
        <v>0.76</v>
      </c>
      <c r="BB25" s="356">
        <v>1.2</v>
      </c>
      <c r="BC25" s="347"/>
      <c r="BD25" s="347">
        <v>14.78</v>
      </c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4.032258064516129</v>
      </c>
      <c r="BS25" s="468">
        <v>3</v>
      </c>
      <c r="BT25" s="469">
        <f t="shared" si="10"/>
        <v>75</v>
      </c>
      <c r="BU25" s="469">
        <f t="shared" si="1"/>
        <v>10489.224489795919</v>
      </c>
      <c r="BV25" s="470">
        <f t="shared" si="11"/>
        <v>0.34663271080928126</v>
      </c>
      <c r="BW25" s="471">
        <v>1</v>
      </c>
      <c r="BX25" s="531">
        <v>790</v>
      </c>
      <c r="BY25" s="469">
        <f t="shared" si="12"/>
        <v>292.59259259259261</v>
      </c>
    </row>
    <row r="26" spans="1:77" s="34" customFormat="1" ht="24.9" customHeight="1" x14ac:dyDescent="0.3">
      <c r="A26" s="225" t="s">
        <v>48</v>
      </c>
      <c r="B26" s="226">
        <v>18</v>
      </c>
      <c r="C26" s="162">
        <v>257</v>
      </c>
      <c r="D26" s="162"/>
      <c r="E26" s="551"/>
      <c r="F26" s="551">
        <v>7</v>
      </c>
      <c r="G26" s="158"/>
      <c r="H26" s="158">
        <v>2990</v>
      </c>
      <c r="I26" s="297"/>
      <c r="J26" s="297">
        <v>8</v>
      </c>
      <c r="K26" s="457" t="str">
        <f t="shared" si="2"/>
        <v/>
      </c>
      <c r="L26" s="297"/>
      <c r="M26" s="297">
        <v>14.4</v>
      </c>
      <c r="N26" s="457" t="str">
        <f t="shared" si="3"/>
        <v/>
      </c>
      <c r="O26" s="297"/>
      <c r="P26" s="297">
        <v>58</v>
      </c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 t="s">
        <v>215</v>
      </c>
      <c r="AI26" s="158" t="s">
        <v>218</v>
      </c>
      <c r="AJ26" s="158" t="s">
        <v>217</v>
      </c>
      <c r="AK26" s="305" t="s">
        <v>217</v>
      </c>
      <c r="AL26" s="556"/>
      <c r="AM26" s="554"/>
      <c r="AN26" s="547"/>
      <c r="AO26" s="555">
        <v>800</v>
      </c>
      <c r="AP26" s="548" t="str">
        <f t="shared" si="7"/>
        <v/>
      </c>
      <c r="AQ26" s="342"/>
      <c r="AR26" s="342"/>
      <c r="AS26" s="562"/>
      <c r="AT26" s="479">
        <f t="shared" si="0"/>
        <v>1.8945783132530121</v>
      </c>
      <c r="AU26" s="331" t="str">
        <f t="shared" si="8"/>
        <v/>
      </c>
      <c r="AV26" s="53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4.032258064516129</v>
      </c>
      <c r="BS26" s="468">
        <v>3</v>
      </c>
      <c r="BT26" s="469">
        <f t="shared" si="10"/>
        <v>75</v>
      </c>
      <c r="BU26" s="469" t="str">
        <f t="shared" si="1"/>
        <v/>
      </c>
      <c r="BV26" s="470">
        <f t="shared" si="11"/>
        <v>0.30751851386971257</v>
      </c>
      <c r="BW26" s="471"/>
      <c r="BX26" s="532"/>
      <c r="BY26" s="469" t="str">
        <f t="shared" si="12"/>
        <v/>
      </c>
    </row>
    <row r="27" spans="1:77" s="34" customFormat="1" ht="24.9" customHeight="1" x14ac:dyDescent="0.3">
      <c r="A27" s="225" t="s">
        <v>49</v>
      </c>
      <c r="B27" s="226">
        <v>19</v>
      </c>
      <c r="C27" s="162">
        <v>414</v>
      </c>
      <c r="D27" s="162"/>
      <c r="E27" s="551">
        <v>7.43</v>
      </c>
      <c r="F27" s="551">
        <v>7.22</v>
      </c>
      <c r="G27" s="158">
        <v>3269</v>
      </c>
      <c r="H27" s="158">
        <v>2927</v>
      </c>
      <c r="I27" s="297">
        <v>303</v>
      </c>
      <c r="J27" s="297">
        <v>11</v>
      </c>
      <c r="K27" s="457">
        <f t="shared" si="2"/>
        <v>96.369636963696365</v>
      </c>
      <c r="L27" s="297"/>
      <c r="M27" s="297"/>
      <c r="N27" s="457" t="str">
        <f t="shared" si="3"/>
        <v/>
      </c>
      <c r="O27" s="297">
        <v>987</v>
      </c>
      <c r="P27" s="297">
        <v>40</v>
      </c>
      <c r="Q27" s="457">
        <f t="shared" si="4"/>
        <v>95.947315096251259</v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 t="s">
        <v>215</v>
      </c>
      <c r="AI27" s="158" t="s">
        <v>216</v>
      </c>
      <c r="AJ27" s="158" t="s">
        <v>217</v>
      </c>
      <c r="AK27" s="305" t="s">
        <v>217</v>
      </c>
      <c r="AL27" s="553">
        <v>23.2</v>
      </c>
      <c r="AM27" s="554"/>
      <c r="AN27" s="547"/>
      <c r="AO27" s="555">
        <v>830</v>
      </c>
      <c r="AP27" s="548" t="str">
        <f t="shared" si="7"/>
        <v/>
      </c>
      <c r="AQ27" s="342"/>
      <c r="AR27" s="342"/>
      <c r="AS27" s="562"/>
      <c r="AT27" s="479">
        <f t="shared" si="0"/>
        <v>1.2862985685071575</v>
      </c>
      <c r="AU27" s="331" t="str">
        <f t="shared" si="8"/>
        <v/>
      </c>
      <c r="AV27" s="539" t="str">
        <f t="shared" si="9"/>
        <v/>
      </c>
      <c r="AW27" s="312"/>
      <c r="AX27" s="164"/>
      <c r="AY27" s="313"/>
      <c r="AZ27" s="355"/>
      <c r="BA27" s="356"/>
      <c r="BB27" s="356"/>
      <c r="BC27" s="347">
        <v>13.28</v>
      </c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4.032258064516129</v>
      </c>
      <c r="BS27" s="468">
        <v>3</v>
      </c>
      <c r="BT27" s="469">
        <f t="shared" si="10"/>
        <v>75</v>
      </c>
      <c r="BU27" s="469" t="str">
        <f t="shared" si="1"/>
        <v/>
      </c>
      <c r="BV27" s="470">
        <f t="shared" si="11"/>
        <v>0.19089917406887955</v>
      </c>
      <c r="BW27" s="471">
        <v>1</v>
      </c>
      <c r="BX27" s="531">
        <v>830</v>
      </c>
      <c r="BY27" s="469" t="str">
        <f t="shared" si="12"/>
        <v/>
      </c>
    </row>
    <row r="28" spans="1:77" s="34" customFormat="1" ht="24.9" customHeight="1" x14ac:dyDescent="0.3">
      <c r="A28" s="225" t="s">
        <v>50</v>
      </c>
      <c r="B28" s="226">
        <v>20</v>
      </c>
      <c r="C28" s="162">
        <v>248</v>
      </c>
      <c r="D28" s="162"/>
      <c r="E28" s="551"/>
      <c r="F28" s="551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553">
        <v>22.4</v>
      </c>
      <c r="AM28" s="554">
        <v>0</v>
      </c>
      <c r="AN28" s="547"/>
      <c r="AO28" s="555">
        <v>900</v>
      </c>
      <c r="AP28" s="548" t="str">
        <f t="shared" si="7"/>
        <v/>
      </c>
      <c r="AQ28" s="342"/>
      <c r="AR28" s="342"/>
      <c r="AS28" s="562"/>
      <c r="AT28" s="479">
        <f t="shared" si="0"/>
        <v>1.4040178571428572</v>
      </c>
      <c r="AU28" s="331" t="str">
        <f t="shared" si="8"/>
        <v/>
      </c>
      <c r="AV28" s="53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4.032258064516129</v>
      </c>
      <c r="BS28" s="468">
        <v>8</v>
      </c>
      <c r="BT28" s="469">
        <f t="shared" si="10"/>
        <v>200</v>
      </c>
      <c r="BU28" s="469" t="str">
        <f t="shared" si="1"/>
        <v/>
      </c>
      <c r="BV28" s="470">
        <f t="shared" si="11"/>
        <v>0.82271071800208118</v>
      </c>
      <c r="BW28" s="471">
        <v>1</v>
      </c>
      <c r="BX28" s="531">
        <v>900</v>
      </c>
      <c r="BY28" s="469" t="str">
        <f t="shared" si="12"/>
        <v/>
      </c>
    </row>
    <row r="29" spans="1:77" s="34" customFormat="1" ht="24.9" customHeight="1" x14ac:dyDescent="0.3">
      <c r="A29" s="225" t="s">
        <v>51</v>
      </c>
      <c r="B29" s="226">
        <v>21</v>
      </c>
      <c r="C29" s="162">
        <v>248</v>
      </c>
      <c r="D29" s="162"/>
      <c r="E29" s="551"/>
      <c r="F29" s="551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/>
      <c r="AI29" s="158"/>
      <c r="AJ29" s="158"/>
      <c r="AK29" s="305"/>
      <c r="AL29" s="556"/>
      <c r="AM29" s="554"/>
      <c r="AN29" s="547"/>
      <c r="AO29" s="557"/>
      <c r="AP29" s="548" t="str">
        <f t="shared" si="7"/>
        <v/>
      </c>
      <c r="AQ29" s="342"/>
      <c r="AR29" s="342"/>
      <c r="AS29" s="562"/>
      <c r="AT29" s="479">
        <f t="shared" si="0"/>
        <v>2.536290322580645</v>
      </c>
      <c r="AU29" s="331" t="str">
        <f t="shared" si="8"/>
        <v/>
      </c>
      <c r="AV29" s="53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4.032258064516129</v>
      </c>
      <c r="BS29" s="468"/>
      <c r="BT29" s="469">
        <f t="shared" si="10"/>
        <v>0</v>
      </c>
      <c r="BU29" s="469" t="str">
        <f t="shared" si="1"/>
        <v/>
      </c>
      <c r="BV29" s="470">
        <f t="shared" si="11"/>
        <v>1.6259105098855357E-2</v>
      </c>
      <c r="BW29" s="471"/>
      <c r="BX29" s="532"/>
      <c r="BY29" s="469" t="str">
        <f t="shared" si="12"/>
        <v/>
      </c>
    </row>
    <row r="30" spans="1:77" s="34" customFormat="1" ht="24.9" customHeight="1" x14ac:dyDescent="0.3">
      <c r="A30" s="225" t="s">
        <v>52</v>
      </c>
      <c r="B30" s="226">
        <v>22</v>
      </c>
      <c r="C30" s="162">
        <v>248</v>
      </c>
      <c r="D30" s="162"/>
      <c r="E30" s="551"/>
      <c r="F30" s="551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556"/>
      <c r="AM30" s="554"/>
      <c r="AN30" s="547"/>
      <c r="AO30" s="557"/>
      <c r="AP30" s="548" t="str">
        <f t="shared" si="7"/>
        <v/>
      </c>
      <c r="AQ30" s="342"/>
      <c r="AR30" s="342"/>
      <c r="AS30" s="562"/>
      <c r="AT30" s="479">
        <f t="shared" si="0"/>
        <v>2.536290322580645</v>
      </c>
      <c r="AU30" s="331" t="str">
        <f t="shared" si="8"/>
        <v/>
      </c>
      <c r="AV30" s="53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4.032258064516129</v>
      </c>
      <c r="BS30" s="468"/>
      <c r="BT30" s="469">
        <f t="shared" si="10"/>
        <v>0</v>
      </c>
      <c r="BU30" s="469" t="str">
        <f t="shared" si="1"/>
        <v/>
      </c>
      <c r="BV30" s="470">
        <f t="shared" si="11"/>
        <v>1.6259105098855357E-2</v>
      </c>
      <c r="BW30" s="471"/>
      <c r="BX30" s="532"/>
      <c r="BY30" s="469" t="str">
        <f t="shared" si="12"/>
        <v/>
      </c>
    </row>
    <row r="31" spans="1:77" s="34" customFormat="1" ht="24.9" customHeight="1" x14ac:dyDescent="0.3">
      <c r="A31" s="225" t="s">
        <v>53</v>
      </c>
      <c r="B31" s="226">
        <v>23</v>
      </c>
      <c r="C31" s="162">
        <v>198</v>
      </c>
      <c r="D31" s="162"/>
      <c r="E31" s="551">
        <v>7.25</v>
      </c>
      <c r="F31" s="551">
        <v>7.21</v>
      </c>
      <c r="G31" s="158">
        <v>3000</v>
      </c>
      <c r="H31" s="158">
        <v>2930</v>
      </c>
      <c r="I31" s="297">
        <v>338</v>
      </c>
      <c r="J31" s="297">
        <v>4</v>
      </c>
      <c r="K31" s="457">
        <f t="shared" si="2"/>
        <v>98.816568047337284</v>
      </c>
      <c r="L31" s="297">
        <v>707.4</v>
      </c>
      <c r="M31" s="297">
        <v>7.6000000000000005</v>
      </c>
      <c r="N31" s="457">
        <f t="shared" si="3"/>
        <v>98.925643200452356</v>
      </c>
      <c r="O31" s="297">
        <v>1179</v>
      </c>
      <c r="P31" s="297">
        <v>38</v>
      </c>
      <c r="Q31" s="457">
        <f t="shared" si="4"/>
        <v>96.776929601357082</v>
      </c>
      <c r="R31" s="297">
        <v>57.3</v>
      </c>
      <c r="S31" s="297">
        <v>32.299999999999997</v>
      </c>
      <c r="T31" s="159">
        <v>56.6</v>
      </c>
      <c r="U31" s="159">
        <v>25</v>
      </c>
      <c r="V31" s="159">
        <v>0.7</v>
      </c>
      <c r="W31" s="159">
        <v>0.5</v>
      </c>
      <c r="X31" s="159">
        <v>0</v>
      </c>
      <c r="Y31" s="159">
        <v>0</v>
      </c>
      <c r="Z31" s="331">
        <f t="shared" si="13"/>
        <v>58</v>
      </c>
      <c r="AA31" s="331">
        <f t="shared" si="13"/>
        <v>32.799999999999997</v>
      </c>
      <c r="AB31" s="330">
        <f t="shared" si="5"/>
        <v>43.448275862068968</v>
      </c>
      <c r="AC31" s="159">
        <v>7.5</v>
      </c>
      <c r="AD31" s="159">
        <v>1.4</v>
      </c>
      <c r="AE31" s="175">
        <f t="shared" si="6"/>
        <v>81.333333333333329</v>
      </c>
      <c r="AF31" s="158"/>
      <c r="AG31" s="158"/>
      <c r="AH31" s="121" t="s">
        <v>215</v>
      </c>
      <c r="AI31" s="158" t="s">
        <v>216</v>
      </c>
      <c r="AJ31" s="158" t="s">
        <v>217</v>
      </c>
      <c r="AK31" s="305" t="s">
        <v>217</v>
      </c>
      <c r="AL31" s="558">
        <v>22.1</v>
      </c>
      <c r="AM31" s="559">
        <v>1.1299999999999999</v>
      </c>
      <c r="AN31" s="547"/>
      <c r="AO31" s="555">
        <v>900</v>
      </c>
      <c r="AP31" s="548">
        <f t="shared" si="7"/>
        <v>290.32258064516128</v>
      </c>
      <c r="AQ31" s="342">
        <v>3100</v>
      </c>
      <c r="AR31" s="342">
        <v>8467</v>
      </c>
      <c r="AS31" s="562">
        <v>89.68</v>
      </c>
      <c r="AT31" s="479">
        <f t="shared" si="0"/>
        <v>2.3040293040293038</v>
      </c>
      <c r="AU31" s="331">
        <f t="shared" si="8"/>
        <v>55.818074533186454</v>
      </c>
      <c r="AV31" s="539">
        <f t="shared" si="9"/>
        <v>0.22819354838709677</v>
      </c>
      <c r="AW31" s="312"/>
      <c r="AX31" s="164"/>
      <c r="AY31" s="313"/>
      <c r="AZ31" s="355"/>
      <c r="BA31" s="356">
        <v>0.81</v>
      </c>
      <c r="BB31" s="356">
        <v>1.27</v>
      </c>
      <c r="BC31" s="347"/>
      <c r="BD31" s="347">
        <v>11.02</v>
      </c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4.032258064516129</v>
      </c>
      <c r="BS31" s="468">
        <v>3</v>
      </c>
      <c r="BT31" s="469">
        <f t="shared" si="10"/>
        <v>75</v>
      </c>
      <c r="BU31" s="469">
        <f t="shared" si="1"/>
        <v>10866.448979591838</v>
      </c>
      <c r="BV31" s="470">
        <f t="shared" si="11"/>
        <v>0.39915281850765721</v>
      </c>
      <c r="BW31" s="471">
        <v>1</v>
      </c>
      <c r="BX31" s="531">
        <v>900</v>
      </c>
      <c r="BY31" s="469">
        <f t="shared" si="12"/>
        <v>290.32258064516128</v>
      </c>
    </row>
    <row r="32" spans="1:77" s="34" customFormat="1" ht="24.9" customHeight="1" x14ac:dyDescent="0.3">
      <c r="A32" s="225" t="s">
        <v>47</v>
      </c>
      <c r="B32" s="226">
        <v>24</v>
      </c>
      <c r="C32" s="162">
        <v>272</v>
      </c>
      <c r="D32" s="162"/>
      <c r="E32" s="551"/>
      <c r="F32" s="551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560">
        <v>21.8</v>
      </c>
      <c r="AM32" s="555">
        <v>1.9</v>
      </c>
      <c r="AN32" s="552"/>
      <c r="AO32" s="555">
        <v>900</v>
      </c>
      <c r="AP32" s="331" t="str">
        <f t="shared" si="7"/>
        <v/>
      </c>
      <c r="AQ32" s="342"/>
      <c r="AR32" s="342"/>
      <c r="AS32" s="562"/>
      <c r="AT32" s="479">
        <f t="shared" si="0"/>
        <v>1.8126801152737753</v>
      </c>
      <c r="AU32" s="331" t="str">
        <f t="shared" si="8"/>
        <v/>
      </c>
      <c r="AV32" s="53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4.032258064516129</v>
      </c>
      <c r="BS32" s="468">
        <v>3</v>
      </c>
      <c r="BT32" s="469">
        <f t="shared" si="10"/>
        <v>75</v>
      </c>
      <c r="BU32" s="469" t="str">
        <f t="shared" si="1"/>
        <v/>
      </c>
      <c r="BV32" s="470">
        <f t="shared" si="11"/>
        <v>0.29055977229601515</v>
      </c>
      <c r="BW32" s="471">
        <v>1</v>
      </c>
      <c r="BX32" s="158">
        <v>900</v>
      </c>
      <c r="BY32" s="469" t="str">
        <f t="shared" si="12"/>
        <v/>
      </c>
    </row>
    <row r="33" spans="1:77" s="34" customFormat="1" ht="24.9" customHeight="1" x14ac:dyDescent="0.3">
      <c r="A33" s="225" t="s">
        <v>48</v>
      </c>
      <c r="B33" s="226">
        <v>25</v>
      </c>
      <c r="C33" s="162">
        <v>238</v>
      </c>
      <c r="D33" s="162"/>
      <c r="E33" s="551"/>
      <c r="F33" s="551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560">
        <v>21.6</v>
      </c>
      <c r="AM33" s="555">
        <v>0.6</v>
      </c>
      <c r="AN33" s="552"/>
      <c r="AO33" s="555">
        <v>880</v>
      </c>
      <c r="AP33" s="331" t="str">
        <f t="shared" si="7"/>
        <v/>
      </c>
      <c r="AQ33" s="342"/>
      <c r="AR33" s="342"/>
      <c r="AS33" s="562"/>
      <c r="AT33" s="479">
        <f t="shared" si="0"/>
        <v>2.009584664536741</v>
      </c>
      <c r="AU33" s="331" t="str">
        <f t="shared" si="8"/>
        <v/>
      </c>
      <c r="AV33" s="53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4.032258064516129</v>
      </c>
      <c r="BS33" s="468">
        <v>3</v>
      </c>
      <c r="BT33" s="469">
        <f t="shared" si="10"/>
        <v>75</v>
      </c>
      <c r="BU33" s="469" t="str">
        <f t="shared" si="1"/>
        <v/>
      </c>
      <c r="BV33" s="470">
        <f t="shared" si="11"/>
        <v>0.33206831119544594</v>
      </c>
      <c r="BW33" s="471">
        <v>1</v>
      </c>
      <c r="BX33" s="162">
        <v>880</v>
      </c>
      <c r="BY33" s="469" t="str">
        <f t="shared" si="12"/>
        <v/>
      </c>
    </row>
    <row r="34" spans="1:77" s="34" customFormat="1" ht="24.9" customHeight="1" x14ac:dyDescent="0.3">
      <c r="A34" s="225" t="s">
        <v>49</v>
      </c>
      <c r="B34" s="226">
        <v>26</v>
      </c>
      <c r="C34" s="162">
        <v>248</v>
      </c>
      <c r="D34" s="162"/>
      <c r="E34" s="551">
        <v>7.21</v>
      </c>
      <c r="F34" s="551">
        <v>7.18</v>
      </c>
      <c r="G34" s="158">
        <v>3789</v>
      </c>
      <c r="H34" s="158">
        <v>2987</v>
      </c>
      <c r="I34" s="297">
        <v>362</v>
      </c>
      <c r="J34" s="297">
        <v>12</v>
      </c>
      <c r="K34" s="457">
        <f t="shared" si="2"/>
        <v>96.685082872928177</v>
      </c>
      <c r="L34" s="297"/>
      <c r="M34" s="297"/>
      <c r="N34" s="457" t="str">
        <f t="shared" si="3"/>
        <v/>
      </c>
      <c r="O34" s="297">
        <v>2329</v>
      </c>
      <c r="P34" s="297">
        <v>59</v>
      </c>
      <c r="Q34" s="457">
        <f t="shared" si="4"/>
        <v>97.466723915843716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 t="s">
        <v>215</v>
      </c>
      <c r="AI34" s="158" t="s">
        <v>216</v>
      </c>
      <c r="AJ34" s="158" t="s">
        <v>217</v>
      </c>
      <c r="AK34" s="305" t="s">
        <v>217</v>
      </c>
      <c r="AL34" s="560">
        <v>21.4</v>
      </c>
      <c r="AM34" s="555">
        <v>0.5</v>
      </c>
      <c r="AN34" s="552"/>
      <c r="AO34" s="555">
        <v>870</v>
      </c>
      <c r="AP34" s="331" t="str">
        <f t="shared" si="7"/>
        <v/>
      </c>
      <c r="AQ34" s="342"/>
      <c r="AR34" s="342"/>
      <c r="AS34" s="562"/>
      <c r="AT34" s="479">
        <f t="shared" si="0"/>
        <v>2.1107382550335569</v>
      </c>
      <c r="AU34" s="331" t="str">
        <f t="shared" si="8"/>
        <v/>
      </c>
      <c r="AV34" s="53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4.032258064516129</v>
      </c>
      <c r="BS34" s="468">
        <v>2</v>
      </c>
      <c r="BT34" s="469">
        <f t="shared" si="10"/>
        <v>50</v>
      </c>
      <c r="BU34" s="469" t="str">
        <f t="shared" si="1"/>
        <v/>
      </c>
      <c r="BV34" s="470">
        <f t="shared" si="11"/>
        <v>0.2178720083246618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50</v>
      </c>
      <c r="B35" s="226">
        <v>27</v>
      </c>
      <c r="C35" s="162">
        <v>259</v>
      </c>
      <c r="D35" s="162"/>
      <c r="E35" s="551"/>
      <c r="F35" s="551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/>
      <c r="AI35" s="158"/>
      <c r="AJ35" s="158"/>
      <c r="AK35" s="305"/>
      <c r="AL35" s="338"/>
      <c r="AM35" s="244"/>
      <c r="AN35" s="245"/>
      <c r="AO35" s="555">
        <v>890</v>
      </c>
      <c r="AP35" s="331" t="str">
        <f t="shared" si="7"/>
        <v/>
      </c>
      <c r="AQ35" s="342"/>
      <c r="AR35" s="342"/>
      <c r="AS35" s="562"/>
      <c r="AT35" s="479">
        <f t="shared" si="0"/>
        <v>2.4285714285714284</v>
      </c>
      <c r="AU35" s="331" t="str">
        <f t="shared" si="8"/>
        <v/>
      </c>
      <c r="AV35" s="53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4.032258064516129</v>
      </c>
      <c r="BS35" s="468"/>
      <c r="BT35" s="469">
        <f t="shared" si="10"/>
        <v>0</v>
      </c>
      <c r="BU35" s="469" t="str">
        <f t="shared" si="1"/>
        <v/>
      </c>
      <c r="BV35" s="470">
        <f t="shared" si="11"/>
        <v>1.556856395566073E-2</v>
      </c>
      <c r="BW35" s="471"/>
      <c r="BX35" s="471"/>
      <c r="BY35" s="469" t="str">
        <f t="shared" si="12"/>
        <v/>
      </c>
    </row>
    <row r="36" spans="1:77" s="34" customFormat="1" ht="24.9" customHeight="1" x14ac:dyDescent="0.3">
      <c r="A36" s="225" t="s">
        <v>51</v>
      </c>
      <c r="B36" s="226">
        <v>28</v>
      </c>
      <c r="C36" s="162">
        <v>259</v>
      </c>
      <c r="D36" s="162"/>
      <c r="E36" s="551"/>
      <c r="F36" s="551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555"/>
      <c r="AP36" s="331" t="str">
        <f t="shared" si="7"/>
        <v/>
      </c>
      <c r="AQ36" s="342"/>
      <c r="AR36" s="342"/>
      <c r="AS36" s="562"/>
      <c r="AT36" s="479">
        <f t="shared" si="0"/>
        <v>2.4285714285714284</v>
      </c>
      <c r="AU36" s="331" t="str">
        <f t="shared" si="8"/>
        <v/>
      </c>
      <c r="AV36" s="53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4.032258064516129</v>
      </c>
      <c r="BS36" s="468"/>
      <c r="BT36" s="469">
        <f t="shared" si="10"/>
        <v>0</v>
      </c>
      <c r="BU36" s="469" t="str">
        <f t="shared" si="1"/>
        <v/>
      </c>
      <c r="BV36" s="470">
        <f t="shared" si="11"/>
        <v>1.556856395566073E-2</v>
      </c>
      <c r="BW36" s="471"/>
      <c r="BX36" s="471"/>
      <c r="BY36" s="469" t="str">
        <f t="shared" si="12"/>
        <v/>
      </c>
    </row>
    <row r="37" spans="1:77" s="34" customFormat="1" ht="24.9" customHeight="1" x14ac:dyDescent="0.3">
      <c r="A37" s="225" t="s">
        <v>52</v>
      </c>
      <c r="B37" s="226">
        <v>29</v>
      </c>
      <c r="C37" s="162">
        <v>259</v>
      </c>
      <c r="D37" s="162"/>
      <c r="E37" s="551"/>
      <c r="F37" s="551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555"/>
      <c r="AP37" s="331" t="str">
        <f t="shared" si="7"/>
        <v/>
      </c>
      <c r="AQ37" s="342"/>
      <c r="AR37" s="342"/>
      <c r="AS37" s="562"/>
      <c r="AT37" s="479">
        <f t="shared" si="0"/>
        <v>2.4285714285714284</v>
      </c>
      <c r="AU37" s="331" t="str">
        <f t="shared" si="8"/>
        <v/>
      </c>
      <c r="AV37" s="53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4.032258064516129</v>
      </c>
      <c r="BS37" s="468"/>
      <c r="BT37" s="469">
        <f t="shared" si="10"/>
        <v>0</v>
      </c>
      <c r="BU37" s="469" t="str">
        <f t="shared" si="1"/>
        <v/>
      </c>
      <c r="BV37" s="470">
        <f t="shared" si="11"/>
        <v>1.556856395566073E-2</v>
      </c>
      <c r="BW37" s="471"/>
      <c r="BX37" s="471"/>
      <c r="BY37" s="469" t="str">
        <f t="shared" si="12"/>
        <v/>
      </c>
    </row>
    <row r="38" spans="1:77" s="34" customFormat="1" ht="24.9" customHeight="1" x14ac:dyDescent="0.3">
      <c r="A38" s="225" t="s">
        <v>53</v>
      </c>
      <c r="B38" s="226">
        <v>30</v>
      </c>
      <c r="C38" s="162">
        <v>285</v>
      </c>
      <c r="D38" s="162"/>
      <c r="E38" s="551">
        <v>7.25</v>
      </c>
      <c r="F38" s="551">
        <v>7.19</v>
      </c>
      <c r="G38" s="158">
        <v>3571</v>
      </c>
      <c r="H38" s="158">
        <v>3000</v>
      </c>
      <c r="I38" s="297">
        <v>341</v>
      </c>
      <c r="J38" s="297">
        <v>14</v>
      </c>
      <c r="K38" s="457">
        <f t="shared" si="2"/>
        <v>95.894428152492679</v>
      </c>
      <c r="L38" s="297">
        <v>819</v>
      </c>
      <c r="M38" s="297">
        <v>15</v>
      </c>
      <c r="N38" s="457">
        <f t="shared" si="3"/>
        <v>98.168498168498161</v>
      </c>
      <c r="O38" s="297">
        <v>1385</v>
      </c>
      <c r="P38" s="297">
        <v>59</v>
      </c>
      <c r="Q38" s="457">
        <f t="shared" si="4"/>
        <v>95.740072202166061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 t="s">
        <v>215</v>
      </c>
      <c r="AI38" s="158" t="s">
        <v>216</v>
      </c>
      <c r="AJ38" s="158" t="s">
        <v>217</v>
      </c>
      <c r="AK38" s="305" t="s">
        <v>217</v>
      </c>
      <c r="AL38" s="339"/>
      <c r="AM38" s="245"/>
      <c r="AN38" s="245"/>
      <c r="AO38" s="555">
        <v>880</v>
      </c>
      <c r="AP38" s="331">
        <f t="shared" si="7"/>
        <v>296.2962962962963</v>
      </c>
      <c r="AQ38" s="342">
        <v>2970</v>
      </c>
      <c r="AR38" s="342">
        <v>9790</v>
      </c>
      <c r="AS38" s="562">
        <v>88.55</v>
      </c>
      <c r="AT38" s="479">
        <f t="shared" si="0"/>
        <v>1.7472222222222222</v>
      </c>
      <c r="AU38" s="331">
        <f t="shared" si="8"/>
        <v>42.979301490233333</v>
      </c>
      <c r="AV38" s="539">
        <f t="shared" si="9"/>
        <v>0.27575757575757576</v>
      </c>
      <c r="AW38" s="312"/>
      <c r="AX38" s="164"/>
      <c r="AY38" s="313"/>
      <c r="AZ38" s="355"/>
      <c r="BA38" s="356">
        <v>0.75</v>
      </c>
      <c r="BB38" s="356">
        <v>1.25</v>
      </c>
      <c r="BC38" s="347"/>
      <c r="BD38" s="347">
        <v>12.77</v>
      </c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4.032258064516129</v>
      </c>
      <c r="BS38" s="468">
        <v>3</v>
      </c>
      <c r="BT38" s="469">
        <f t="shared" si="10"/>
        <v>75</v>
      </c>
      <c r="BU38" s="469">
        <f t="shared" si="1"/>
        <v>13680.183673469388</v>
      </c>
      <c r="BV38" s="470">
        <f t="shared" si="11"/>
        <v>0.27730616864742502</v>
      </c>
      <c r="BW38" s="471"/>
      <c r="BX38" s="471"/>
      <c r="BY38" s="469">
        <f t="shared" si="12"/>
        <v>0</v>
      </c>
    </row>
    <row r="39" spans="1:77" s="34" customFormat="1" ht="24.9" customHeight="1" thickBot="1" x14ac:dyDescent="0.35">
      <c r="A39" s="227" t="s">
        <v>48</v>
      </c>
      <c r="B39" s="228">
        <v>31</v>
      </c>
      <c r="C39" s="165">
        <v>532</v>
      </c>
      <c r="D39" s="165"/>
      <c r="E39" s="551"/>
      <c r="F39" s="551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540"/>
      <c r="AM39" s="541"/>
      <c r="AN39" s="541"/>
      <c r="AO39" s="555">
        <v>880</v>
      </c>
      <c r="AP39" s="542" t="str">
        <f t="shared" si="7"/>
        <v/>
      </c>
      <c r="AQ39" s="543"/>
      <c r="AR39" s="543"/>
      <c r="AS39" s="563"/>
      <c r="AT39" s="544">
        <f t="shared" si="0"/>
        <v>1.1823308270676691</v>
      </c>
      <c r="AU39" s="542" t="str">
        <f t="shared" si="8"/>
        <v/>
      </c>
      <c r="AV39" s="545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4.032258064516129</v>
      </c>
      <c r="BS39" s="468"/>
      <c r="BT39" s="469">
        <f t="shared" si="10"/>
        <v>0</v>
      </c>
      <c r="BU39" s="469" t="str">
        <f t="shared" si="1"/>
        <v/>
      </c>
      <c r="BV39" s="470">
        <f t="shared" si="11"/>
        <v>7.5794324520979872E-3</v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7967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564"/>
      <c r="AT40" s="169"/>
      <c r="AU40" s="173">
        <f>(AQ41*AT6)/(((BR40/31)*(AR41))+(C41*J41))</f>
        <v>43.915525270892637</v>
      </c>
      <c r="AV40" s="174"/>
      <c r="AW40" s="334" t="str">
        <f t="shared" ref="AW40:AY40" si="14">IF(SUM(AW9:AW39)=0,"",SUM(AW9:AW39))</f>
        <v/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>
        <f t="shared" ref="BC40" si="15">IF(SUM(BC9:BC39)=0,"",SUM(BC9:BC39))</f>
        <v>13.28</v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>
        <f>IF(SUM(BR9:BR39)=0,"",SUM(BR9:BR39))</f>
        <v>124.99999999999999</v>
      </c>
      <c r="BS40" s="474"/>
      <c r="BT40" s="473">
        <f>IF(SUM(BT9:BT39)=0,"",SUM(BT9:BT39))</f>
        <v>1825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257</v>
      </c>
      <c r="D41" s="175" t="e">
        <f>+AVERAGE(D9:D39)</f>
        <v>#DIV/0!</v>
      </c>
      <c r="E41" s="176">
        <f t="shared" ref="E41:AE41" si="17">+AVERAGE(E9:E39)</f>
        <v>7.2949999999999999</v>
      </c>
      <c r="F41" s="176">
        <f t="shared" si="17"/>
        <v>7.1890909090909076</v>
      </c>
      <c r="G41" s="175">
        <f t="shared" si="17"/>
        <v>3572.5</v>
      </c>
      <c r="H41" s="175">
        <f t="shared" si="17"/>
        <v>2995.818181818182</v>
      </c>
      <c r="I41" s="175">
        <f t="shared" si="17"/>
        <v>340.4</v>
      </c>
      <c r="J41" s="175">
        <f t="shared" si="17"/>
        <v>12.409090909090908</v>
      </c>
      <c r="K41" s="175">
        <f t="shared" si="17"/>
        <v>95.849419564837689</v>
      </c>
      <c r="L41" s="175">
        <f t="shared" si="17"/>
        <v>804.13333333333321</v>
      </c>
      <c r="M41" s="175">
        <f t="shared" si="17"/>
        <v>14.9</v>
      </c>
      <c r="N41" s="175">
        <f t="shared" si="17"/>
        <v>97.661274262827121</v>
      </c>
      <c r="O41" s="175">
        <f t="shared" si="17"/>
        <v>1383.3</v>
      </c>
      <c r="P41" s="175">
        <f t="shared" si="17"/>
        <v>59.81818181818182</v>
      </c>
      <c r="Q41" s="175">
        <f t="shared" si="17"/>
        <v>94.891436236942596</v>
      </c>
      <c r="R41" s="175">
        <f t="shared" si="17"/>
        <v>62.65</v>
      </c>
      <c r="S41" s="175">
        <f t="shared" si="17"/>
        <v>34.65</v>
      </c>
      <c r="T41" s="175">
        <f t="shared" si="17"/>
        <v>60.05</v>
      </c>
      <c r="U41" s="175">
        <f t="shared" si="17"/>
        <v>28.5</v>
      </c>
      <c r="V41" s="175">
        <f t="shared" si="17"/>
        <v>1.1499999999999999</v>
      </c>
      <c r="W41" s="175">
        <f t="shared" si="17"/>
        <v>1.2</v>
      </c>
      <c r="X41" s="175">
        <f t="shared" si="17"/>
        <v>0</v>
      </c>
      <c r="Y41" s="175">
        <f t="shared" si="17"/>
        <v>0</v>
      </c>
      <c r="Z41" s="177">
        <f t="shared" si="17"/>
        <v>63.8</v>
      </c>
      <c r="AA41" s="177">
        <f t="shared" si="17"/>
        <v>35.849999999999994</v>
      </c>
      <c r="AB41" s="177">
        <f t="shared" si="17"/>
        <v>43.77873563218391</v>
      </c>
      <c r="AC41" s="177">
        <f t="shared" si="17"/>
        <v>8.65</v>
      </c>
      <c r="AD41" s="177">
        <f t="shared" si="17"/>
        <v>1.65</v>
      </c>
      <c r="AE41" s="177">
        <f t="shared" si="17"/>
        <v>80.972789115646265</v>
      </c>
      <c r="AF41" s="175"/>
      <c r="AG41" s="175"/>
      <c r="AH41" s="175"/>
      <c r="AI41" s="175"/>
      <c r="AJ41" s="175"/>
      <c r="AK41" s="179"/>
      <c r="AL41" s="175">
        <f t="shared" ref="AL41:BE41" si="18">IF(SUM(AL9:AL39)=0,"",AVERAGE(AL9:AL39))</f>
        <v>23.62</v>
      </c>
      <c r="AM41" s="175">
        <f t="shared" si="18"/>
        <v>1.3807142857142858</v>
      </c>
      <c r="AN41" s="175" t="str">
        <f t="shared" si="18"/>
        <v/>
      </c>
      <c r="AO41" s="175">
        <f t="shared" si="18"/>
        <v>673.33333333333337</v>
      </c>
      <c r="AP41" s="175">
        <f t="shared" si="18"/>
        <v>233.89809164002713</v>
      </c>
      <c r="AQ41" s="175">
        <f t="shared" si="18"/>
        <v>2966</v>
      </c>
      <c r="AR41" s="175">
        <f t="shared" si="18"/>
        <v>9744.6</v>
      </c>
      <c r="AS41" s="479">
        <f t="shared" si="18"/>
        <v>89.835999999999999</v>
      </c>
      <c r="AT41" s="331">
        <f t="shared" si="18"/>
        <v>2.1833655701343955</v>
      </c>
      <c r="AU41" s="332">
        <f>IF(SUM(AU9:AU39)=0,"",AVERAGE(AU9:AU39))</f>
        <v>45.326613806101768</v>
      </c>
      <c r="AV41" s="333">
        <f t="shared" si="18"/>
        <v>0.28247864873671319</v>
      </c>
      <c r="AW41" s="317" t="str">
        <f t="shared" si="18"/>
        <v/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>
        <f t="shared" si="18"/>
        <v>0.93200000000000005</v>
      </c>
      <c r="BB41" s="362">
        <f t="shared" si="18"/>
        <v>1.2420000000000002</v>
      </c>
      <c r="BC41" s="317">
        <f t="shared" si="18"/>
        <v>13.28</v>
      </c>
      <c r="BD41" s="362">
        <f t="shared" si="18"/>
        <v>13.628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>
        <f>IF(SUM(BR9:BR39)=0,"",AVERAGE(BR9:BR39))</f>
        <v>4.032258064516129</v>
      </c>
      <c r="BS41" s="362"/>
      <c r="BT41" s="473">
        <f>IF(SUM(BT9:BT39)=0,"",AVERAGE(BT9:BT39))</f>
        <v>58.87096774193548</v>
      </c>
      <c r="BU41" s="473">
        <f t="shared" si="1"/>
        <v>14324.406274039597</v>
      </c>
      <c r="BV41" s="473">
        <f>IF(SUM(BV9:BV39)=0,"",AVERAGE(BV9:BV39))</f>
        <v>0.2611281836941326</v>
      </c>
      <c r="BW41" s="473"/>
      <c r="BX41" s="473"/>
      <c r="BY41" s="473">
        <f t="shared" ref="BY41" si="20">IF(SUM(BY9:BY39)=0,"",AVERAGE(BY9:BY39))</f>
        <v>174.63883238076787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114</v>
      </c>
      <c r="D42" s="180">
        <f>+MIN(D9:D39)</f>
        <v>0</v>
      </c>
      <c r="E42" s="181">
        <f t="shared" ref="E42:AE42" si="21">+MIN(E9:E39)</f>
        <v>6.7</v>
      </c>
      <c r="F42" s="181">
        <f t="shared" si="21"/>
        <v>7</v>
      </c>
      <c r="G42" s="180">
        <f t="shared" si="21"/>
        <v>2970</v>
      </c>
      <c r="H42" s="180">
        <f t="shared" si="21"/>
        <v>2020</v>
      </c>
      <c r="I42" s="180">
        <f t="shared" si="21"/>
        <v>192</v>
      </c>
      <c r="J42" s="180">
        <f t="shared" si="21"/>
        <v>4</v>
      </c>
      <c r="K42" s="180">
        <f t="shared" si="21"/>
        <v>87.241379310344826</v>
      </c>
      <c r="L42" s="180">
        <f t="shared" si="21"/>
        <v>264</v>
      </c>
      <c r="M42" s="180">
        <f t="shared" si="21"/>
        <v>7.6000000000000005</v>
      </c>
      <c r="N42" s="180">
        <f t="shared" si="21"/>
        <v>94.618117229129666</v>
      </c>
      <c r="O42" s="180">
        <f t="shared" si="21"/>
        <v>440</v>
      </c>
      <c r="P42" s="180">
        <f t="shared" si="21"/>
        <v>38</v>
      </c>
      <c r="Q42" s="180">
        <f t="shared" si="21"/>
        <v>88.888888888888886</v>
      </c>
      <c r="R42" s="180">
        <f t="shared" si="21"/>
        <v>57.3</v>
      </c>
      <c r="S42" s="180">
        <f t="shared" si="21"/>
        <v>32.299999999999997</v>
      </c>
      <c r="T42" s="180">
        <f t="shared" si="21"/>
        <v>56.6</v>
      </c>
      <c r="U42" s="180">
        <f t="shared" si="21"/>
        <v>25</v>
      </c>
      <c r="V42" s="180">
        <f t="shared" si="21"/>
        <v>0.7</v>
      </c>
      <c r="W42" s="180">
        <f t="shared" si="21"/>
        <v>0.5</v>
      </c>
      <c r="X42" s="180">
        <f t="shared" si="21"/>
        <v>0</v>
      </c>
      <c r="Y42" s="180">
        <f t="shared" si="21"/>
        <v>0</v>
      </c>
      <c r="Z42" s="182">
        <f t="shared" si="21"/>
        <v>58</v>
      </c>
      <c r="AA42" s="182">
        <f t="shared" si="21"/>
        <v>32.799999999999997</v>
      </c>
      <c r="AB42" s="182">
        <f t="shared" si="21"/>
        <v>43.448275862068968</v>
      </c>
      <c r="AC42" s="182">
        <f t="shared" si="21"/>
        <v>7.5</v>
      </c>
      <c r="AD42" s="182">
        <f t="shared" si="21"/>
        <v>1.4</v>
      </c>
      <c r="AE42" s="182">
        <f t="shared" si="21"/>
        <v>80.612244897959187</v>
      </c>
      <c r="AF42" s="180"/>
      <c r="AG42" s="180"/>
      <c r="AH42" s="180"/>
      <c r="AI42" s="180"/>
      <c r="AJ42" s="180"/>
      <c r="AK42" s="184"/>
      <c r="AL42" s="180">
        <f t="shared" ref="AL42:BE42" si="22">MIN(AL9:AL39)</f>
        <v>21.4</v>
      </c>
      <c r="AM42" s="180">
        <f t="shared" si="22"/>
        <v>0</v>
      </c>
      <c r="AN42" s="180">
        <f t="shared" si="22"/>
        <v>0</v>
      </c>
      <c r="AO42" s="180">
        <f t="shared" si="22"/>
        <v>400</v>
      </c>
      <c r="AP42" s="180">
        <f t="shared" si="22"/>
        <v>141.8918918918919</v>
      </c>
      <c r="AQ42" s="180">
        <f t="shared" si="22"/>
        <v>2700</v>
      </c>
      <c r="AR42" s="180">
        <f t="shared" si="22"/>
        <v>8467</v>
      </c>
      <c r="AS42" s="473">
        <f t="shared" si="22"/>
        <v>88</v>
      </c>
      <c r="AT42" s="182">
        <f t="shared" si="22"/>
        <v>1.1823308270676691</v>
      </c>
      <c r="AU42" s="320">
        <f t="shared" si="22"/>
        <v>40.52860866431439</v>
      </c>
      <c r="AV42" s="325">
        <f t="shared" si="22"/>
        <v>9.7777777777777783E-2</v>
      </c>
      <c r="AW42" s="318">
        <f t="shared" si="22"/>
        <v>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0.75</v>
      </c>
      <c r="BB42" s="364">
        <f t="shared" si="22"/>
        <v>1.2</v>
      </c>
      <c r="BC42" s="318">
        <f t="shared" si="22"/>
        <v>13.28</v>
      </c>
      <c r="BD42" s="364">
        <f t="shared" si="22"/>
        <v>11.02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4.032258064516129</v>
      </c>
      <c r="BS42" s="364"/>
      <c r="BT42" s="473">
        <f>MIN(BT9:BT39)</f>
        <v>0</v>
      </c>
      <c r="BU42" s="473">
        <f>MIN(BU9:BU39)</f>
        <v>7267.1020408163267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532</v>
      </c>
      <c r="D43" s="185">
        <f>+MAX(D9:D39)</f>
        <v>0</v>
      </c>
      <c r="E43" s="186">
        <f t="shared" ref="E43:AE43" si="24">+MAX(E9:E39)</f>
        <v>7.53</v>
      </c>
      <c r="F43" s="186">
        <f t="shared" si="24"/>
        <v>7.28</v>
      </c>
      <c r="G43" s="185">
        <f t="shared" si="24"/>
        <v>4740</v>
      </c>
      <c r="H43" s="185">
        <f t="shared" si="24"/>
        <v>3480</v>
      </c>
      <c r="I43" s="185">
        <f t="shared" si="24"/>
        <v>512</v>
      </c>
      <c r="J43" s="185">
        <f t="shared" si="24"/>
        <v>37</v>
      </c>
      <c r="K43" s="185">
        <f t="shared" si="24"/>
        <v>98.816568047337284</v>
      </c>
      <c r="L43" s="185">
        <f t="shared" si="24"/>
        <v>1590.6</v>
      </c>
      <c r="M43" s="185">
        <f t="shared" si="24"/>
        <v>30.3</v>
      </c>
      <c r="N43" s="185">
        <f t="shared" si="24"/>
        <v>99.019238023387402</v>
      </c>
      <c r="O43" s="185">
        <f t="shared" si="24"/>
        <v>2651</v>
      </c>
      <c r="P43" s="185">
        <f t="shared" si="24"/>
        <v>121</v>
      </c>
      <c r="Q43" s="185">
        <f t="shared" si="24"/>
        <v>97.466723915843716</v>
      </c>
      <c r="R43" s="185">
        <f t="shared" si="24"/>
        <v>68</v>
      </c>
      <c r="S43" s="185">
        <f t="shared" si="24"/>
        <v>37</v>
      </c>
      <c r="T43" s="185">
        <f t="shared" si="24"/>
        <v>63.5</v>
      </c>
      <c r="U43" s="185">
        <f t="shared" si="24"/>
        <v>32</v>
      </c>
      <c r="V43" s="185">
        <f t="shared" si="24"/>
        <v>1.6</v>
      </c>
      <c r="W43" s="185">
        <f t="shared" si="24"/>
        <v>1.9</v>
      </c>
      <c r="X43" s="185">
        <f t="shared" si="24"/>
        <v>0</v>
      </c>
      <c r="Y43" s="185">
        <f t="shared" si="24"/>
        <v>0</v>
      </c>
      <c r="Z43" s="187">
        <f t="shared" si="24"/>
        <v>69.599999999999994</v>
      </c>
      <c r="AA43" s="187">
        <f t="shared" si="24"/>
        <v>38.9</v>
      </c>
      <c r="AB43" s="187">
        <f t="shared" si="24"/>
        <v>44.109195402298845</v>
      </c>
      <c r="AC43" s="187">
        <f t="shared" si="24"/>
        <v>9.8000000000000007</v>
      </c>
      <c r="AD43" s="187">
        <f t="shared" si="24"/>
        <v>1.9</v>
      </c>
      <c r="AE43" s="187">
        <f t="shared" si="24"/>
        <v>81.333333333333329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25.3</v>
      </c>
      <c r="AM43" s="185">
        <f t="shared" si="25"/>
        <v>2.2999999999999998</v>
      </c>
      <c r="AN43" s="185">
        <f t="shared" si="25"/>
        <v>0</v>
      </c>
      <c r="AO43" s="185">
        <f t="shared" si="25"/>
        <v>900</v>
      </c>
      <c r="AP43" s="185">
        <f t="shared" si="25"/>
        <v>296.2962962962963</v>
      </c>
      <c r="AQ43" s="185">
        <f t="shared" si="25"/>
        <v>3100</v>
      </c>
      <c r="AR43" s="185">
        <f t="shared" si="25"/>
        <v>11166</v>
      </c>
      <c r="AS43" s="565">
        <f t="shared" si="25"/>
        <v>91.85</v>
      </c>
      <c r="AT43" s="187">
        <f t="shared" si="25"/>
        <v>5.5175438596491224</v>
      </c>
      <c r="AU43" s="321">
        <f t="shared" si="25"/>
        <v>55.818074533186454</v>
      </c>
      <c r="AV43" s="326">
        <f t="shared" si="25"/>
        <v>0.51309677419354838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1.21</v>
      </c>
      <c r="BB43" s="366">
        <f t="shared" si="25"/>
        <v>1.27</v>
      </c>
      <c r="BC43" s="319">
        <f t="shared" si="25"/>
        <v>13.28</v>
      </c>
      <c r="BD43" s="366">
        <f t="shared" si="25"/>
        <v>15.1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4.032258064516129</v>
      </c>
      <c r="BS43" s="478"/>
      <c r="BT43" s="477">
        <f>MAX(BT9:BT39)</f>
        <v>225</v>
      </c>
      <c r="BU43" s="477">
        <f>MAX(BU9:BU39)</f>
        <v>13680.183673469388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conditionalFormatting sqref="AP9:AP39">
    <cfRule type="expression" dxfId="15" priority="5">
      <formula>IF(AND($AI9="H",$AH9="B"),1,0)</formula>
    </cfRule>
    <cfRule type="expression" dxfId="14" priority="6">
      <formula>IF($AI9="H",1,0)</formula>
    </cfRule>
  </conditionalFormatting>
  <conditionalFormatting sqref="AT9:AV39">
    <cfRule type="expression" dxfId="13" priority="3">
      <formula>IF(AND($AI9="H",$AH9="B"),1,0)</formula>
    </cfRule>
    <cfRule type="expression" dxfId="12" priority="4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5" zoomScaleNormal="55" workbookViewId="0">
      <selection activeCell="A3" sqref="A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97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48</v>
      </c>
      <c r="B9" s="224">
        <v>1</v>
      </c>
      <c r="C9" s="158">
        <v>185</v>
      </c>
      <c r="D9" s="158"/>
      <c r="E9" s="551"/>
      <c r="F9" s="551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573"/>
      <c r="AT9" s="479">
        <f t="shared" ref="AT9:AT39" si="0">+IF(C9="","",IF(1&gt;0,1*$AT$6/(C9+BT9),""))</f>
        <v>3.4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4.166666666666667</v>
      </c>
      <c r="BS9" s="468"/>
      <c r="BT9" s="469">
        <f>BS9*25</f>
        <v>0</v>
      </c>
      <c r="BU9" s="469" t="str">
        <f t="shared" ref="BU9:BU41" si="1">IF(AQ9="","",((1+BV9)*AQ9/BV9))</f>
        <v/>
      </c>
      <c r="BV9" s="470">
        <f>IF(C9="","",(BT9+BR9)/C9)</f>
        <v>2.2522522522522525E-2</v>
      </c>
      <c r="BW9" s="471"/>
      <c r="BX9" s="471"/>
      <c r="BY9" s="469" t="str">
        <f>IF(AQ9="","",BX9*BW9*1000/AQ9)</f>
        <v/>
      </c>
    </row>
    <row r="10" spans="1:264" s="34" customFormat="1" ht="24.9" customHeight="1" x14ac:dyDescent="0.3">
      <c r="A10" s="225" t="s">
        <v>49</v>
      </c>
      <c r="B10" s="226">
        <v>2</v>
      </c>
      <c r="C10" s="162">
        <v>186</v>
      </c>
      <c r="D10" s="162"/>
      <c r="E10" s="551">
        <v>7.57</v>
      </c>
      <c r="F10" s="551">
        <v>7.36</v>
      </c>
      <c r="G10" s="158">
        <v>4250</v>
      </c>
      <c r="H10" s="158">
        <v>2800</v>
      </c>
      <c r="I10" s="297">
        <v>292</v>
      </c>
      <c r="J10" s="297">
        <v>15</v>
      </c>
      <c r="K10" s="457">
        <f t="shared" ref="K10:K39" si="2">IF(AND(I10&lt;&gt;"",J10&lt;&gt;""),(I10-J10)/I10*100,"")</f>
        <v>94.863013698630141</v>
      </c>
      <c r="L10" s="297"/>
      <c r="M10" s="297"/>
      <c r="N10" s="457" t="str">
        <f t="shared" ref="N10:N39" si="3">IF(AND(L10&lt;&gt;"",M10&lt;&gt;""),(L10-M10)/L10*100,"")</f>
        <v/>
      </c>
      <c r="O10" s="297">
        <v>1568</v>
      </c>
      <c r="P10" s="297">
        <v>43</v>
      </c>
      <c r="Q10" s="457">
        <f t="shared" ref="Q10:Q39" si="4">IF(AND(O10&lt;&gt;"",P10&lt;&gt;""),(O10-P10)/O10*100,"")</f>
        <v>97.257653061224488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 t="s">
        <v>215</v>
      </c>
      <c r="AI10" s="158" t="s">
        <v>216</v>
      </c>
      <c r="AJ10" s="158" t="s">
        <v>217</v>
      </c>
      <c r="AK10" s="305" t="s">
        <v>217</v>
      </c>
      <c r="AL10" s="339">
        <v>20.2</v>
      </c>
      <c r="AM10" s="529">
        <v>0.3</v>
      </c>
      <c r="AN10" s="245"/>
      <c r="AO10" s="162">
        <v>900</v>
      </c>
      <c r="AP10" s="331" t="str">
        <f t="shared" ref="AP10:AP39" si="7">+IF(AQ10&gt;0,AO10*1000/AQ10,"")</f>
        <v/>
      </c>
      <c r="AQ10" s="342"/>
      <c r="AR10" s="342"/>
      <c r="AS10" s="562"/>
      <c r="AT10" s="479">
        <f t="shared" si="0"/>
        <v>2.4099616858237547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4.166666666666667</v>
      </c>
      <c r="BS10" s="468">
        <v>3</v>
      </c>
      <c r="BT10" s="469">
        <f t="shared" ref="BT10:BT39" si="10">BS10*25</f>
        <v>75</v>
      </c>
      <c r="BU10" s="469" t="str">
        <f t="shared" si="1"/>
        <v/>
      </c>
      <c r="BV10" s="470">
        <f t="shared" ref="BV10:BV39" si="11">IF(C10="","",(BT10+BR10)/C10)</f>
        <v>0.42562724014336922</v>
      </c>
      <c r="BW10" s="471">
        <v>1</v>
      </c>
      <c r="BX10" s="471">
        <v>900</v>
      </c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3" t="s">
        <v>50</v>
      </c>
      <c r="B11" s="226">
        <v>3</v>
      </c>
      <c r="C11" s="162">
        <v>264</v>
      </c>
      <c r="D11" s="162"/>
      <c r="E11" s="551"/>
      <c r="F11" s="551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>
        <v>19.600000000000001</v>
      </c>
      <c r="AM11" s="529">
        <v>0.28000000000000003</v>
      </c>
      <c r="AN11" s="245"/>
      <c r="AO11" s="162">
        <v>890</v>
      </c>
      <c r="AP11" s="331" t="str">
        <f t="shared" si="7"/>
        <v/>
      </c>
      <c r="AQ11" s="342"/>
      <c r="AR11" s="342"/>
      <c r="AS11" s="562"/>
      <c r="AT11" s="479">
        <f t="shared" si="0"/>
        <v>1.2862985685071575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4.166666666666667</v>
      </c>
      <c r="BS11" s="468">
        <v>9</v>
      </c>
      <c r="BT11" s="469">
        <f t="shared" si="10"/>
        <v>225</v>
      </c>
      <c r="BU11" s="469" t="str">
        <f t="shared" si="1"/>
        <v/>
      </c>
      <c r="BV11" s="470">
        <f t="shared" si="11"/>
        <v>0.86805555555555547</v>
      </c>
      <c r="BW11" s="471"/>
      <c r="BX11" s="471"/>
      <c r="BY11" s="469" t="str">
        <f t="shared" si="12"/>
        <v/>
      </c>
    </row>
    <row r="12" spans="1:264" s="34" customFormat="1" ht="24.9" customHeight="1" x14ac:dyDescent="0.3">
      <c r="A12" s="225" t="s">
        <v>51</v>
      </c>
      <c r="B12" s="226">
        <v>4</v>
      </c>
      <c r="C12" s="162">
        <v>264</v>
      </c>
      <c r="D12" s="162"/>
      <c r="E12" s="551"/>
      <c r="F12" s="551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/>
      <c r="AM12" s="529"/>
      <c r="AN12" s="245"/>
      <c r="AO12" s="162"/>
      <c r="AP12" s="331" t="str">
        <f t="shared" si="7"/>
        <v/>
      </c>
      <c r="AQ12" s="342"/>
      <c r="AR12" s="342"/>
      <c r="AS12" s="562"/>
      <c r="AT12" s="479">
        <f t="shared" si="0"/>
        <v>2.3825757575757578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4.166666666666667</v>
      </c>
      <c r="BS12" s="468"/>
      <c r="BT12" s="469">
        <f t="shared" si="10"/>
        <v>0</v>
      </c>
      <c r="BU12" s="469" t="str">
        <f t="shared" si="1"/>
        <v/>
      </c>
      <c r="BV12" s="470">
        <f t="shared" si="11"/>
        <v>1.5782828282828284E-2</v>
      </c>
      <c r="BW12" s="471"/>
      <c r="BX12" s="471"/>
      <c r="BY12" s="469" t="str">
        <f t="shared" si="12"/>
        <v/>
      </c>
    </row>
    <row r="13" spans="1:264" s="34" customFormat="1" ht="24.9" customHeight="1" x14ac:dyDescent="0.3">
      <c r="A13" s="225" t="s">
        <v>52</v>
      </c>
      <c r="B13" s="226">
        <v>5</v>
      </c>
      <c r="C13" s="162">
        <v>265</v>
      </c>
      <c r="D13" s="162"/>
      <c r="E13" s="551"/>
      <c r="F13" s="551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529"/>
      <c r="AN13" s="245"/>
      <c r="AO13" s="162"/>
      <c r="AP13" s="331" t="str">
        <f t="shared" si="7"/>
        <v/>
      </c>
      <c r="AQ13" s="342"/>
      <c r="AR13" s="342"/>
      <c r="AS13" s="562"/>
      <c r="AT13" s="479">
        <f t="shared" si="0"/>
        <v>2.3735849056603775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4.166666666666667</v>
      </c>
      <c r="BS13" s="468"/>
      <c r="BT13" s="469">
        <f t="shared" si="10"/>
        <v>0</v>
      </c>
      <c r="BU13" s="469" t="str">
        <f t="shared" si="1"/>
        <v/>
      </c>
      <c r="BV13" s="470">
        <f t="shared" si="11"/>
        <v>1.5723270440251572E-2</v>
      </c>
      <c r="BW13" s="471"/>
      <c r="BX13" s="471"/>
      <c r="BY13" s="469" t="str">
        <f t="shared" si="12"/>
        <v/>
      </c>
    </row>
    <row r="14" spans="1:264" s="34" customFormat="1" ht="24.9" customHeight="1" x14ac:dyDescent="0.3">
      <c r="A14" s="225" t="s">
        <v>53</v>
      </c>
      <c r="B14" s="226">
        <v>6</v>
      </c>
      <c r="C14" s="162">
        <v>278</v>
      </c>
      <c r="D14" s="162"/>
      <c r="E14" s="551">
        <v>7.89</v>
      </c>
      <c r="F14" s="551">
        <v>7.38</v>
      </c>
      <c r="G14" s="158">
        <v>3920</v>
      </c>
      <c r="H14" s="158">
        <v>2980</v>
      </c>
      <c r="I14" s="297">
        <v>648</v>
      </c>
      <c r="J14" s="297">
        <v>12</v>
      </c>
      <c r="K14" s="457">
        <f t="shared" si="2"/>
        <v>98.148148148148152</v>
      </c>
      <c r="L14" s="297">
        <v>472.79999999999995</v>
      </c>
      <c r="M14" s="297">
        <v>9.2000000000000011</v>
      </c>
      <c r="N14" s="457">
        <f t="shared" si="3"/>
        <v>98.054145516074456</v>
      </c>
      <c r="O14" s="297">
        <v>788</v>
      </c>
      <c r="P14" s="297">
        <v>46</v>
      </c>
      <c r="Q14" s="457">
        <f t="shared" si="4"/>
        <v>94.162436548223354</v>
      </c>
      <c r="R14" s="159">
        <v>37.200000000000003</v>
      </c>
      <c r="S14" s="159">
        <v>28.5</v>
      </c>
      <c r="T14" s="159">
        <v>31</v>
      </c>
      <c r="U14" s="159">
        <v>26</v>
      </c>
      <c r="V14" s="159">
        <v>0.9</v>
      </c>
      <c r="W14" s="159">
        <v>0</v>
      </c>
      <c r="X14" s="159">
        <v>0</v>
      </c>
      <c r="Y14" s="159">
        <v>0</v>
      </c>
      <c r="Z14" s="331">
        <f t="shared" si="13"/>
        <v>38.1</v>
      </c>
      <c r="AA14" s="331">
        <f t="shared" si="13"/>
        <v>28.5</v>
      </c>
      <c r="AB14" s="330">
        <f t="shared" si="5"/>
        <v>25.196850393700792</v>
      </c>
      <c r="AC14" s="159">
        <v>13.5</v>
      </c>
      <c r="AD14" s="159">
        <v>0.6</v>
      </c>
      <c r="AE14" s="175">
        <f t="shared" si="6"/>
        <v>95.555555555555557</v>
      </c>
      <c r="AF14" s="158"/>
      <c r="AG14" s="158"/>
      <c r="AH14" s="121" t="s">
        <v>215</v>
      </c>
      <c r="AI14" s="158" t="s">
        <v>216</v>
      </c>
      <c r="AJ14" s="158" t="s">
        <v>217</v>
      </c>
      <c r="AK14" s="305" t="s">
        <v>217</v>
      </c>
      <c r="AL14" s="339"/>
      <c r="AM14" s="529">
        <v>0.5</v>
      </c>
      <c r="AN14" s="245"/>
      <c r="AO14" s="162">
        <v>870</v>
      </c>
      <c r="AP14" s="331">
        <f t="shared" si="7"/>
        <v>329.54545454545456</v>
      </c>
      <c r="AQ14" s="342">
        <v>2640</v>
      </c>
      <c r="AR14" s="342">
        <v>9600</v>
      </c>
      <c r="AS14" s="562">
        <v>94.7</v>
      </c>
      <c r="AT14" s="479">
        <f t="shared" si="0"/>
        <v>1.7818696883852692</v>
      </c>
      <c r="AU14" s="331">
        <f t="shared" si="8"/>
        <v>38.318257338009971</v>
      </c>
      <c r="AV14" s="479">
        <f t="shared" si="9"/>
        <v>0.17909090909090908</v>
      </c>
      <c r="AW14" s="312"/>
      <c r="AX14" s="164"/>
      <c r="AY14" s="314"/>
      <c r="AZ14" s="355"/>
      <c r="BA14" s="356"/>
      <c r="BB14" s="356">
        <v>1.42</v>
      </c>
      <c r="BC14" s="347"/>
      <c r="BD14" s="347">
        <v>14.4</v>
      </c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4.166666666666667</v>
      </c>
      <c r="BS14" s="468">
        <v>3</v>
      </c>
      <c r="BT14" s="469">
        <f t="shared" si="10"/>
        <v>75</v>
      </c>
      <c r="BU14" s="469">
        <f t="shared" si="1"/>
        <v>11910.568421052631</v>
      </c>
      <c r="BV14" s="470">
        <f t="shared" si="11"/>
        <v>0.28477218225419665</v>
      </c>
      <c r="BW14" s="471">
        <v>1</v>
      </c>
      <c r="BX14" s="471">
        <v>870</v>
      </c>
      <c r="BY14" s="469">
        <f t="shared" si="12"/>
        <v>329.54545454545456</v>
      </c>
    </row>
    <row r="15" spans="1:264" s="34" customFormat="1" ht="24.9" customHeight="1" x14ac:dyDescent="0.3">
      <c r="A15" s="225" t="s">
        <v>47</v>
      </c>
      <c r="B15" s="226">
        <v>7</v>
      </c>
      <c r="C15" s="162">
        <v>218</v>
      </c>
      <c r="D15" s="162"/>
      <c r="E15" s="551"/>
      <c r="F15" s="551"/>
      <c r="G15" s="158"/>
      <c r="H15" s="158"/>
      <c r="I15" s="297"/>
      <c r="J15" s="297"/>
      <c r="K15" s="457" t="str">
        <f t="shared" si="2"/>
        <v/>
      </c>
      <c r="L15" s="297"/>
      <c r="M15" s="297"/>
      <c r="N15" s="457" t="str">
        <f t="shared" si="3"/>
        <v/>
      </c>
      <c r="O15" s="297"/>
      <c r="P15" s="297"/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/>
      <c r="AI15" s="158"/>
      <c r="AJ15" s="158"/>
      <c r="AK15" s="305"/>
      <c r="AL15" s="339">
        <v>18.5</v>
      </c>
      <c r="AM15" s="529">
        <v>1.0900000000000001</v>
      </c>
      <c r="AN15" s="245"/>
      <c r="AO15" s="162">
        <v>850</v>
      </c>
      <c r="AP15" s="331" t="str">
        <f t="shared" si="7"/>
        <v/>
      </c>
      <c r="AQ15" s="342"/>
      <c r="AR15" s="342"/>
      <c r="AS15" s="562"/>
      <c r="AT15" s="479">
        <f t="shared" si="0"/>
        <v>2.3470149253731343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4.166666666666667</v>
      </c>
      <c r="BS15" s="468">
        <v>2</v>
      </c>
      <c r="BT15" s="469">
        <f t="shared" si="10"/>
        <v>50</v>
      </c>
      <c r="BU15" s="469" t="str">
        <f t="shared" si="1"/>
        <v/>
      </c>
      <c r="BV15" s="470">
        <f t="shared" si="11"/>
        <v>0.24847094801223241</v>
      </c>
      <c r="BW15" s="471">
        <v>1</v>
      </c>
      <c r="BX15" s="471">
        <v>850</v>
      </c>
      <c r="BY15" s="469" t="str">
        <f t="shared" si="12"/>
        <v/>
      </c>
    </row>
    <row r="16" spans="1:264" s="34" customFormat="1" ht="24.9" customHeight="1" x14ac:dyDescent="0.3">
      <c r="A16" s="225" t="s">
        <v>48</v>
      </c>
      <c r="B16" s="226">
        <v>8</v>
      </c>
      <c r="C16" s="162">
        <v>260</v>
      </c>
      <c r="D16" s="162"/>
      <c r="E16" s="551">
        <v>7</v>
      </c>
      <c r="F16" s="551">
        <v>7.2</v>
      </c>
      <c r="G16" s="158">
        <v>3090</v>
      </c>
      <c r="H16" s="158">
        <v>2210</v>
      </c>
      <c r="I16" s="297">
        <v>280</v>
      </c>
      <c r="J16" s="297">
        <v>10</v>
      </c>
      <c r="K16" s="457">
        <f t="shared" si="2"/>
        <v>96.428571428571431</v>
      </c>
      <c r="L16" s="297">
        <v>703</v>
      </c>
      <c r="M16" s="297">
        <v>10.199999999999999</v>
      </c>
      <c r="N16" s="457">
        <f t="shared" si="3"/>
        <v>98.549075391180651</v>
      </c>
      <c r="O16" s="297">
        <v>1688</v>
      </c>
      <c r="P16" s="297">
        <v>41</v>
      </c>
      <c r="Q16" s="457">
        <f t="shared" si="4"/>
        <v>97.571090047393355</v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 t="s">
        <v>215</v>
      </c>
      <c r="AI16" s="158" t="s">
        <v>218</v>
      </c>
      <c r="AJ16" s="158" t="s">
        <v>217</v>
      </c>
      <c r="AK16" s="305" t="s">
        <v>217</v>
      </c>
      <c r="AL16" s="339">
        <v>18.399999999999999</v>
      </c>
      <c r="AM16" s="529">
        <v>0.25</v>
      </c>
      <c r="AN16" s="245"/>
      <c r="AO16" s="162">
        <v>860</v>
      </c>
      <c r="AP16" s="331" t="str">
        <f t="shared" si="7"/>
        <v/>
      </c>
      <c r="AQ16" s="342"/>
      <c r="AR16" s="342"/>
      <c r="AS16" s="562"/>
      <c r="AT16" s="479">
        <f t="shared" si="0"/>
        <v>1.8776119402985074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>
        <v>18.399999999999999</v>
      </c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4.166666666666667</v>
      </c>
      <c r="BS16" s="468">
        <v>3</v>
      </c>
      <c r="BT16" s="469">
        <f t="shared" si="10"/>
        <v>75</v>
      </c>
      <c r="BU16" s="469" t="str">
        <f t="shared" si="1"/>
        <v/>
      </c>
      <c r="BV16" s="470">
        <f t="shared" si="11"/>
        <v>0.30448717948717952</v>
      </c>
      <c r="BW16" s="471"/>
      <c r="BX16" s="471"/>
      <c r="BY16" s="469" t="str">
        <f t="shared" si="12"/>
        <v/>
      </c>
    </row>
    <row r="17" spans="1:77" s="34" customFormat="1" ht="24.9" customHeight="1" x14ac:dyDescent="0.3">
      <c r="A17" s="225" t="s">
        <v>49</v>
      </c>
      <c r="B17" s="226">
        <v>9</v>
      </c>
      <c r="C17" s="162">
        <v>282</v>
      </c>
      <c r="D17" s="162"/>
      <c r="E17" s="551">
        <v>7.23</v>
      </c>
      <c r="F17" s="551">
        <v>7.27</v>
      </c>
      <c r="G17" s="158">
        <v>3200</v>
      </c>
      <c r="H17" s="158">
        <v>2620</v>
      </c>
      <c r="I17" s="297">
        <v>361</v>
      </c>
      <c r="J17" s="297">
        <v>11</v>
      </c>
      <c r="K17" s="457">
        <f t="shared" si="2"/>
        <v>96.95290858725761</v>
      </c>
      <c r="L17" s="297"/>
      <c r="M17" s="297"/>
      <c r="N17" s="457" t="str">
        <f t="shared" si="3"/>
        <v/>
      </c>
      <c r="O17" s="297">
        <v>1784</v>
      </c>
      <c r="P17" s="297">
        <v>50</v>
      </c>
      <c r="Q17" s="457">
        <f t="shared" si="4"/>
        <v>97.197309417040358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 t="s">
        <v>215</v>
      </c>
      <c r="AI17" s="158" t="s">
        <v>216</v>
      </c>
      <c r="AJ17" s="158" t="s">
        <v>217</v>
      </c>
      <c r="AK17" s="305" t="s">
        <v>217</v>
      </c>
      <c r="AL17" s="339">
        <v>18.399999999999999</v>
      </c>
      <c r="AM17" s="529">
        <v>0.34</v>
      </c>
      <c r="AN17" s="245"/>
      <c r="AO17" s="162">
        <v>880</v>
      </c>
      <c r="AP17" s="331" t="str">
        <f t="shared" si="7"/>
        <v/>
      </c>
      <c r="AQ17" s="342"/>
      <c r="AR17" s="342"/>
      <c r="AS17" s="562"/>
      <c r="AT17" s="479">
        <f t="shared" si="0"/>
        <v>1.7619047619047619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4.166666666666667</v>
      </c>
      <c r="BS17" s="468">
        <v>3</v>
      </c>
      <c r="BT17" s="469">
        <f t="shared" si="10"/>
        <v>75</v>
      </c>
      <c r="BU17" s="469" t="str">
        <f t="shared" si="1"/>
        <v/>
      </c>
      <c r="BV17" s="470">
        <f t="shared" si="11"/>
        <v>0.28073286052009461</v>
      </c>
      <c r="BW17" s="471"/>
      <c r="BX17" s="471"/>
      <c r="BY17" s="469" t="str">
        <f t="shared" si="12"/>
        <v/>
      </c>
    </row>
    <row r="18" spans="1:77" s="34" customFormat="1" ht="24.9" customHeight="1" x14ac:dyDescent="0.3">
      <c r="A18" s="225" t="s">
        <v>50</v>
      </c>
      <c r="B18" s="226">
        <v>10</v>
      </c>
      <c r="C18" s="162">
        <v>265</v>
      </c>
      <c r="D18" s="162"/>
      <c r="E18" s="551"/>
      <c r="F18" s="551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>
        <v>18.399999999999999</v>
      </c>
      <c r="AM18" s="529">
        <v>0.45</v>
      </c>
      <c r="AN18" s="245"/>
      <c r="AO18" s="162">
        <v>900</v>
      </c>
      <c r="AP18" s="331" t="str">
        <f t="shared" si="7"/>
        <v/>
      </c>
      <c r="AQ18" s="342"/>
      <c r="AR18" s="342"/>
      <c r="AS18" s="562"/>
      <c r="AT18" s="479">
        <f t="shared" si="0"/>
        <v>1.3526881720430108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4.166666666666667</v>
      </c>
      <c r="BS18" s="468">
        <v>8</v>
      </c>
      <c r="BT18" s="469">
        <f t="shared" si="10"/>
        <v>200</v>
      </c>
      <c r="BU18" s="469" t="str">
        <f t="shared" si="1"/>
        <v/>
      </c>
      <c r="BV18" s="470">
        <f t="shared" si="11"/>
        <v>0.77044025157232698</v>
      </c>
      <c r="BW18" s="471">
        <v>1</v>
      </c>
      <c r="BX18" s="471">
        <v>900</v>
      </c>
      <c r="BY18" s="469" t="str">
        <f t="shared" si="12"/>
        <v/>
      </c>
    </row>
    <row r="19" spans="1:77" s="34" customFormat="1" ht="24.9" customHeight="1" x14ac:dyDescent="0.3">
      <c r="A19" s="225" t="s">
        <v>51</v>
      </c>
      <c r="B19" s="226">
        <v>11</v>
      </c>
      <c r="C19" s="162">
        <v>265</v>
      </c>
      <c r="D19" s="162"/>
      <c r="E19" s="551"/>
      <c r="F19" s="551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/>
      <c r="AM19" s="529"/>
      <c r="AN19" s="245"/>
      <c r="AO19" s="162"/>
      <c r="AP19" s="331" t="str">
        <f t="shared" si="7"/>
        <v/>
      </c>
      <c r="AQ19" s="342"/>
      <c r="AR19" s="342"/>
      <c r="AS19" s="562"/>
      <c r="AT19" s="479">
        <f t="shared" si="0"/>
        <v>2.3735849056603775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4.166666666666667</v>
      </c>
      <c r="BS19" s="468"/>
      <c r="BT19" s="469">
        <f t="shared" si="10"/>
        <v>0</v>
      </c>
      <c r="BU19" s="469" t="str">
        <f t="shared" si="1"/>
        <v/>
      </c>
      <c r="BV19" s="470">
        <f t="shared" si="11"/>
        <v>1.5723270440251572E-2</v>
      </c>
      <c r="BW19" s="471"/>
      <c r="BX19" s="471"/>
      <c r="BY19" s="469" t="str">
        <f t="shared" si="12"/>
        <v/>
      </c>
    </row>
    <row r="20" spans="1:77" s="34" customFormat="1" ht="24.9" customHeight="1" x14ac:dyDescent="0.3">
      <c r="A20" s="225" t="s">
        <v>52</v>
      </c>
      <c r="B20" s="226">
        <v>12</v>
      </c>
      <c r="C20" s="162">
        <v>265</v>
      </c>
      <c r="D20" s="162"/>
      <c r="E20" s="551"/>
      <c r="F20" s="551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/>
      <c r="AM20" s="529"/>
      <c r="AN20" s="245"/>
      <c r="AO20" s="162"/>
      <c r="AP20" s="331" t="str">
        <f t="shared" si="7"/>
        <v/>
      </c>
      <c r="AQ20" s="342"/>
      <c r="AR20" s="342"/>
      <c r="AS20" s="562"/>
      <c r="AT20" s="479">
        <f t="shared" si="0"/>
        <v>2.3735849056603775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4.166666666666667</v>
      </c>
      <c r="BS20" s="468"/>
      <c r="BT20" s="469">
        <f t="shared" si="10"/>
        <v>0</v>
      </c>
      <c r="BU20" s="469" t="str">
        <f t="shared" si="1"/>
        <v/>
      </c>
      <c r="BV20" s="470">
        <f t="shared" si="11"/>
        <v>1.5723270440251572E-2</v>
      </c>
      <c r="BW20" s="471"/>
      <c r="BX20" s="471"/>
      <c r="BY20" s="469" t="str">
        <f t="shared" si="12"/>
        <v/>
      </c>
    </row>
    <row r="21" spans="1:77" s="34" customFormat="1" ht="24.9" customHeight="1" x14ac:dyDescent="0.3">
      <c r="A21" s="225" t="s">
        <v>53</v>
      </c>
      <c r="B21" s="226">
        <v>13</v>
      </c>
      <c r="C21" s="162">
        <v>251</v>
      </c>
      <c r="D21" s="162"/>
      <c r="E21" s="551">
        <v>7.39</v>
      </c>
      <c r="F21" s="551">
        <v>7.37</v>
      </c>
      <c r="G21" s="158">
        <v>7510</v>
      </c>
      <c r="H21" s="158">
        <v>3200</v>
      </c>
      <c r="I21" s="297">
        <v>403</v>
      </c>
      <c r="J21" s="297">
        <v>29</v>
      </c>
      <c r="K21" s="457">
        <f t="shared" si="2"/>
        <v>92.803970223325067</v>
      </c>
      <c r="L21" s="297">
        <v>1974.6</v>
      </c>
      <c r="M21" s="297">
        <v>9.8000000000000007</v>
      </c>
      <c r="N21" s="457">
        <f t="shared" si="3"/>
        <v>99.50369695128127</v>
      </c>
      <c r="O21" s="297">
        <v>3291</v>
      </c>
      <c r="P21" s="297">
        <v>49</v>
      </c>
      <c r="Q21" s="457">
        <f t="shared" si="4"/>
        <v>98.511090853843825</v>
      </c>
      <c r="R21" s="159">
        <v>36.799999999999997</v>
      </c>
      <c r="S21" s="159">
        <v>28.9</v>
      </c>
      <c r="T21" s="159">
        <v>32.299999999999997</v>
      </c>
      <c r="U21" s="159">
        <v>27</v>
      </c>
      <c r="V21" s="159">
        <v>1.2</v>
      </c>
      <c r="W21" s="159">
        <v>0.1</v>
      </c>
      <c r="X21" s="159">
        <v>0</v>
      </c>
      <c r="Y21" s="159">
        <v>0</v>
      </c>
      <c r="Z21" s="331">
        <f t="shared" si="13"/>
        <v>38</v>
      </c>
      <c r="AA21" s="331">
        <f t="shared" si="13"/>
        <v>29</v>
      </c>
      <c r="AB21" s="330">
        <f t="shared" si="5"/>
        <v>23.684210526315788</v>
      </c>
      <c r="AC21" s="159">
        <v>11.3</v>
      </c>
      <c r="AD21" s="159">
        <v>0.4</v>
      </c>
      <c r="AE21" s="175">
        <f t="shared" si="6"/>
        <v>96.460176991150433</v>
      </c>
      <c r="AF21" s="158"/>
      <c r="AG21" s="158"/>
      <c r="AH21" s="121" t="s">
        <v>215</v>
      </c>
      <c r="AI21" s="158" t="s">
        <v>216</v>
      </c>
      <c r="AJ21" s="158" t="s">
        <v>217</v>
      </c>
      <c r="AK21" s="305" t="s">
        <v>217</v>
      </c>
      <c r="AL21" s="339"/>
      <c r="AM21" s="529"/>
      <c r="AN21" s="245"/>
      <c r="AO21" s="162">
        <v>900</v>
      </c>
      <c r="AP21" s="331">
        <f t="shared" si="7"/>
        <v>360</v>
      </c>
      <c r="AQ21" s="342">
        <v>2500</v>
      </c>
      <c r="AR21" s="342">
        <v>9733</v>
      </c>
      <c r="AS21" s="562">
        <v>90.4</v>
      </c>
      <c r="AT21" s="479">
        <f t="shared" si="0"/>
        <v>1.9294478527607362</v>
      </c>
      <c r="AU21" s="331">
        <f t="shared" si="8"/>
        <v>32.87467900585019</v>
      </c>
      <c r="AV21" s="479">
        <f t="shared" si="9"/>
        <v>0.78983999999999999</v>
      </c>
      <c r="AW21" s="312"/>
      <c r="AX21" s="164"/>
      <c r="AY21" s="313"/>
      <c r="AZ21" s="355"/>
      <c r="BA21" s="356"/>
      <c r="BB21" s="356">
        <v>0.47</v>
      </c>
      <c r="BC21" s="347"/>
      <c r="BD21" s="347">
        <v>14.07</v>
      </c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4.166666666666667</v>
      </c>
      <c r="BS21" s="468">
        <v>3</v>
      </c>
      <c r="BT21" s="469">
        <f t="shared" si="10"/>
        <v>75</v>
      </c>
      <c r="BU21" s="469">
        <f t="shared" si="1"/>
        <v>10426.315789473683</v>
      </c>
      <c r="BV21" s="470">
        <f t="shared" si="11"/>
        <v>0.31540504648074369</v>
      </c>
      <c r="BW21" s="471">
        <v>1</v>
      </c>
      <c r="BX21" s="471">
        <v>900</v>
      </c>
      <c r="BY21" s="469">
        <f t="shared" si="12"/>
        <v>360</v>
      </c>
    </row>
    <row r="22" spans="1:77" s="34" customFormat="1" ht="24.9" customHeight="1" x14ac:dyDescent="0.3">
      <c r="A22" s="225" t="s">
        <v>47</v>
      </c>
      <c r="B22" s="226">
        <v>14</v>
      </c>
      <c r="C22" s="162">
        <v>256</v>
      </c>
      <c r="D22" s="162"/>
      <c r="E22" s="551"/>
      <c r="F22" s="551"/>
      <c r="G22" s="158"/>
      <c r="H22" s="158"/>
      <c r="I22" s="297"/>
      <c r="J22" s="297"/>
      <c r="K22" s="457" t="str">
        <f t="shared" si="2"/>
        <v/>
      </c>
      <c r="L22" s="297"/>
      <c r="M22" s="297"/>
      <c r="N22" s="457" t="str">
        <f t="shared" si="3"/>
        <v/>
      </c>
      <c r="O22" s="297"/>
      <c r="P22" s="297"/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/>
      <c r="AI22" s="158"/>
      <c r="AJ22" s="158"/>
      <c r="AK22" s="305"/>
      <c r="AL22" s="339">
        <v>18.600000000000001</v>
      </c>
      <c r="AM22" s="529">
        <v>1.23</v>
      </c>
      <c r="AN22" s="245"/>
      <c r="AO22" s="162">
        <v>910</v>
      </c>
      <c r="AP22" s="331" t="str">
        <f t="shared" si="7"/>
        <v/>
      </c>
      <c r="AQ22" s="342"/>
      <c r="AR22" s="342"/>
      <c r="AS22" s="562"/>
      <c r="AT22" s="479">
        <f t="shared" si="0"/>
        <v>1.9003021148036254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4.166666666666667</v>
      </c>
      <c r="BS22" s="468">
        <v>3</v>
      </c>
      <c r="BT22" s="469">
        <f t="shared" si="10"/>
        <v>75</v>
      </c>
      <c r="BU22" s="469" t="str">
        <f t="shared" si="1"/>
        <v/>
      </c>
      <c r="BV22" s="470">
        <f t="shared" si="11"/>
        <v>0.30924479166666669</v>
      </c>
      <c r="BW22" s="471">
        <v>1</v>
      </c>
      <c r="BX22" s="471">
        <v>910</v>
      </c>
      <c r="BY22" s="469" t="str">
        <f t="shared" si="12"/>
        <v/>
      </c>
    </row>
    <row r="23" spans="1:77" s="34" customFormat="1" ht="24.9" customHeight="1" x14ac:dyDescent="0.3">
      <c r="A23" s="225" t="s">
        <v>48</v>
      </c>
      <c r="B23" s="226">
        <v>15</v>
      </c>
      <c r="C23" s="162">
        <v>282</v>
      </c>
      <c r="D23" s="162"/>
      <c r="E23" s="551"/>
      <c r="F23" s="551"/>
      <c r="G23" s="158"/>
      <c r="H23" s="158"/>
      <c r="I23" s="297">
        <v>140</v>
      </c>
      <c r="J23" s="297">
        <v>8.8000000000000007</v>
      </c>
      <c r="K23" s="457">
        <f t="shared" si="2"/>
        <v>93.714285714285708</v>
      </c>
      <c r="L23" s="297">
        <v>328</v>
      </c>
      <c r="M23" s="297">
        <v>14.3</v>
      </c>
      <c r="N23" s="457">
        <f t="shared" si="3"/>
        <v>95.640243902439025</v>
      </c>
      <c r="O23" s="297">
        <v>770</v>
      </c>
      <c r="P23" s="297">
        <v>57</v>
      </c>
      <c r="Q23" s="457">
        <f t="shared" si="4"/>
        <v>92.597402597402606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 t="s">
        <v>233</v>
      </c>
      <c r="AI23" s="158" t="s">
        <v>218</v>
      </c>
      <c r="AJ23" s="158" t="s">
        <v>217</v>
      </c>
      <c r="AK23" s="305" t="s">
        <v>217</v>
      </c>
      <c r="AL23" s="339">
        <v>18.8</v>
      </c>
      <c r="AM23" s="529">
        <v>1.33</v>
      </c>
      <c r="AN23" s="245"/>
      <c r="AO23" s="162">
        <v>800</v>
      </c>
      <c r="AP23" s="331" t="str">
        <f t="shared" si="7"/>
        <v/>
      </c>
      <c r="AQ23" s="342"/>
      <c r="AR23" s="342"/>
      <c r="AS23" s="562"/>
      <c r="AT23" s="479">
        <f t="shared" si="0"/>
        <v>1.7619047619047619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4.166666666666667</v>
      </c>
      <c r="BS23" s="468">
        <v>3</v>
      </c>
      <c r="BT23" s="469">
        <f t="shared" si="10"/>
        <v>75</v>
      </c>
      <c r="BU23" s="469" t="str">
        <f t="shared" si="1"/>
        <v/>
      </c>
      <c r="BV23" s="470">
        <f t="shared" si="11"/>
        <v>0.28073286052009461</v>
      </c>
      <c r="BW23" s="471">
        <v>1</v>
      </c>
      <c r="BX23" s="471">
        <v>800</v>
      </c>
      <c r="BY23" s="469" t="str">
        <f t="shared" si="12"/>
        <v/>
      </c>
    </row>
    <row r="24" spans="1:77" s="34" customFormat="1" ht="24.9" customHeight="1" x14ac:dyDescent="0.3">
      <c r="A24" s="225" t="s">
        <v>49</v>
      </c>
      <c r="B24" s="226">
        <v>16</v>
      </c>
      <c r="C24" s="162">
        <v>246</v>
      </c>
      <c r="D24" s="162"/>
      <c r="E24" s="551">
        <v>7.46</v>
      </c>
      <c r="F24" s="551">
        <v>7.35</v>
      </c>
      <c r="G24" s="158">
        <v>4780</v>
      </c>
      <c r="H24" s="158">
        <v>3080</v>
      </c>
      <c r="I24" s="297">
        <v>340</v>
      </c>
      <c r="J24" s="297">
        <v>12</v>
      </c>
      <c r="K24" s="457">
        <f t="shared" si="2"/>
        <v>96.470588235294116</v>
      </c>
      <c r="L24" s="297"/>
      <c r="M24" s="297"/>
      <c r="N24" s="457" t="str">
        <f t="shared" si="3"/>
        <v/>
      </c>
      <c r="O24" s="297">
        <v>1870</v>
      </c>
      <c r="P24" s="297">
        <v>52</v>
      </c>
      <c r="Q24" s="457">
        <f t="shared" si="4"/>
        <v>97.219251336898395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 t="s">
        <v>215</v>
      </c>
      <c r="AI24" s="158" t="s">
        <v>216</v>
      </c>
      <c r="AJ24" s="158" t="s">
        <v>217</v>
      </c>
      <c r="AK24" s="305" t="s">
        <v>217</v>
      </c>
      <c r="AL24" s="339">
        <v>18.8</v>
      </c>
      <c r="AM24" s="529">
        <v>1.1000000000000001</v>
      </c>
      <c r="AN24" s="245"/>
      <c r="AO24" s="162">
        <v>790</v>
      </c>
      <c r="AP24" s="331" t="str">
        <f t="shared" si="7"/>
        <v/>
      </c>
      <c r="AQ24" s="342"/>
      <c r="AR24" s="342"/>
      <c r="AS24" s="562"/>
      <c r="AT24" s="479">
        <f t="shared" si="0"/>
        <v>1.9595015576323989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4.166666666666667</v>
      </c>
      <c r="BS24" s="468">
        <v>3</v>
      </c>
      <c r="BT24" s="469">
        <f t="shared" si="10"/>
        <v>75</v>
      </c>
      <c r="BU24" s="469" t="str">
        <f t="shared" si="1"/>
        <v/>
      </c>
      <c r="BV24" s="470">
        <f t="shared" si="11"/>
        <v>0.32181571815718157</v>
      </c>
      <c r="BW24" s="471">
        <v>1</v>
      </c>
      <c r="BX24" s="471">
        <v>790</v>
      </c>
      <c r="BY24" s="469" t="str">
        <f t="shared" si="12"/>
        <v/>
      </c>
    </row>
    <row r="25" spans="1:77" s="34" customFormat="1" ht="24.9" customHeight="1" x14ac:dyDescent="0.3">
      <c r="A25" s="225" t="s">
        <v>50</v>
      </c>
      <c r="B25" s="226">
        <v>17</v>
      </c>
      <c r="C25" s="162">
        <v>274</v>
      </c>
      <c r="D25" s="162"/>
      <c r="E25" s="551"/>
      <c r="F25" s="551"/>
      <c r="G25" s="158"/>
      <c r="H25" s="158"/>
      <c r="I25" s="297"/>
      <c r="J25" s="297"/>
      <c r="K25" s="457" t="str">
        <f t="shared" si="2"/>
        <v/>
      </c>
      <c r="L25" s="297"/>
      <c r="M25" s="297"/>
      <c r="N25" s="457" t="str">
        <f t="shared" si="3"/>
        <v/>
      </c>
      <c r="O25" s="297"/>
      <c r="P25" s="297"/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/>
      <c r="AI25" s="158"/>
      <c r="AJ25" s="158"/>
      <c r="AK25" s="305"/>
      <c r="AL25" s="339"/>
      <c r="AM25" s="529"/>
      <c r="AN25" s="245"/>
      <c r="AO25" s="162">
        <v>780</v>
      </c>
      <c r="AP25" s="331" t="str">
        <f t="shared" si="7"/>
        <v/>
      </c>
      <c r="AQ25" s="342"/>
      <c r="AR25" s="342"/>
      <c r="AS25" s="562"/>
      <c r="AT25" s="479">
        <f t="shared" si="0"/>
        <v>1.3270042194092826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4.166666666666667</v>
      </c>
      <c r="BS25" s="468">
        <v>8</v>
      </c>
      <c r="BT25" s="469">
        <f t="shared" si="10"/>
        <v>200</v>
      </c>
      <c r="BU25" s="469" t="str">
        <f t="shared" si="1"/>
        <v/>
      </c>
      <c r="BV25" s="470">
        <f t="shared" si="11"/>
        <v>0.74513381995133821</v>
      </c>
      <c r="BW25" s="471"/>
      <c r="BX25" s="471"/>
      <c r="BY25" s="469" t="str">
        <f t="shared" si="12"/>
        <v/>
      </c>
    </row>
    <row r="26" spans="1:77" s="34" customFormat="1" ht="24.9" customHeight="1" x14ac:dyDescent="0.3">
      <c r="A26" s="225" t="s">
        <v>51</v>
      </c>
      <c r="B26" s="226">
        <v>18</v>
      </c>
      <c r="C26" s="162">
        <v>274</v>
      </c>
      <c r="D26" s="162"/>
      <c r="E26" s="551"/>
      <c r="F26" s="551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529"/>
      <c r="AN26" s="245"/>
      <c r="AO26" s="162"/>
      <c r="AP26" s="331" t="str">
        <f t="shared" si="7"/>
        <v/>
      </c>
      <c r="AQ26" s="342"/>
      <c r="AR26" s="342"/>
      <c r="AS26" s="562"/>
      <c r="AT26" s="479">
        <f t="shared" si="0"/>
        <v>2.2956204379562042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4.166666666666667</v>
      </c>
      <c r="BS26" s="468"/>
      <c r="BT26" s="469">
        <f t="shared" si="10"/>
        <v>0</v>
      </c>
      <c r="BU26" s="469" t="str">
        <f t="shared" si="1"/>
        <v/>
      </c>
      <c r="BV26" s="470">
        <f t="shared" si="11"/>
        <v>1.5206812652068127E-2</v>
      </c>
      <c r="BW26" s="471"/>
      <c r="BX26" s="471"/>
      <c r="BY26" s="469" t="str">
        <f t="shared" si="12"/>
        <v/>
      </c>
    </row>
    <row r="27" spans="1:77" s="34" customFormat="1" ht="24.9" customHeight="1" x14ac:dyDescent="0.3">
      <c r="A27" s="225" t="s">
        <v>52</v>
      </c>
      <c r="B27" s="226">
        <v>19</v>
      </c>
      <c r="C27" s="162">
        <v>275</v>
      </c>
      <c r="D27" s="162"/>
      <c r="E27" s="551"/>
      <c r="F27" s="551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/>
      <c r="AM27" s="529"/>
      <c r="AN27" s="245"/>
      <c r="AO27" s="162"/>
      <c r="AP27" s="331" t="str">
        <f t="shared" si="7"/>
        <v/>
      </c>
      <c r="AQ27" s="342"/>
      <c r="AR27" s="342"/>
      <c r="AS27" s="562"/>
      <c r="AT27" s="479">
        <f t="shared" si="0"/>
        <v>2.2872727272727271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4.166666666666667</v>
      </c>
      <c r="BS27" s="468"/>
      <c r="BT27" s="469">
        <f t="shared" si="10"/>
        <v>0</v>
      </c>
      <c r="BU27" s="469" t="str">
        <f t="shared" si="1"/>
        <v/>
      </c>
      <c r="BV27" s="470">
        <f t="shared" si="11"/>
        <v>1.5151515151515152E-2</v>
      </c>
      <c r="BW27" s="471"/>
      <c r="BX27" s="471"/>
      <c r="BY27" s="469" t="str">
        <f t="shared" si="12"/>
        <v/>
      </c>
    </row>
    <row r="28" spans="1:77" s="34" customFormat="1" ht="24.9" customHeight="1" x14ac:dyDescent="0.3">
      <c r="A28" s="225" t="s">
        <v>53</v>
      </c>
      <c r="B28" s="226">
        <v>20</v>
      </c>
      <c r="C28" s="162">
        <v>251</v>
      </c>
      <c r="D28" s="162"/>
      <c r="E28" s="551">
        <v>7.73</v>
      </c>
      <c r="F28" s="551">
        <v>7.37</v>
      </c>
      <c r="G28" s="158">
        <v>4110</v>
      </c>
      <c r="H28" s="158">
        <v>2940</v>
      </c>
      <c r="I28" s="297">
        <v>395</v>
      </c>
      <c r="J28" s="297">
        <v>10</v>
      </c>
      <c r="K28" s="457">
        <f t="shared" si="2"/>
        <v>97.468354430379748</v>
      </c>
      <c r="L28" s="297">
        <v>1015.1999999999999</v>
      </c>
      <c r="M28" s="297">
        <v>9</v>
      </c>
      <c r="N28" s="457">
        <f t="shared" si="3"/>
        <v>99.113475177304963</v>
      </c>
      <c r="O28" s="297">
        <v>1692</v>
      </c>
      <c r="P28" s="297">
        <v>45</v>
      </c>
      <c r="Q28" s="457">
        <f t="shared" si="4"/>
        <v>97.340425531914903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 t="s">
        <v>215</v>
      </c>
      <c r="AI28" s="158" t="s">
        <v>216</v>
      </c>
      <c r="AJ28" s="158" t="s">
        <v>217</v>
      </c>
      <c r="AK28" s="305" t="s">
        <v>217</v>
      </c>
      <c r="AL28" s="339">
        <v>18.399999999999999</v>
      </c>
      <c r="AM28" s="529">
        <v>0.04</v>
      </c>
      <c r="AN28" s="245"/>
      <c r="AO28" s="162">
        <v>770</v>
      </c>
      <c r="AP28" s="331">
        <f t="shared" si="7"/>
        <v>301.96078431372547</v>
      </c>
      <c r="AQ28" s="342">
        <v>2550</v>
      </c>
      <c r="AR28" s="342">
        <v>9710</v>
      </c>
      <c r="AS28" s="562">
        <v>91.8</v>
      </c>
      <c r="AT28" s="479">
        <f t="shared" si="0"/>
        <v>1.9294478527607362</v>
      </c>
      <c r="AU28" s="331">
        <f t="shared" si="8"/>
        <v>37.328652883906749</v>
      </c>
      <c r="AV28" s="479">
        <f t="shared" si="9"/>
        <v>0.39811764705882352</v>
      </c>
      <c r="AW28" s="312"/>
      <c r="AX28" s="164"/>
      <c r="AY28" s="313"/>
      <c r="AZ28" s="355"/>
      <c r="BA28" s="356"/>
      <c r="BB28" s="356"/>
      <c r="BC28" s="347">
        <v>13.02</v>
      </c>
      <c r="BD28" s="347">
        <v>14.1</v>
      </c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4.166666666666667</v>
      </c>
      <c r="BS28" s="468">
        <v>3</v>
      </c>
      <c r="BT28" s="469">
        <f t="shared" si="10"/>
        <v>75</v>
      </c>
      <c r="BU28" s="469">
        <f t="shared" si="1"/>
        <v>10634.842105263158</v>
      </c>
      <c r="BV28" s="470">
        <f t="shared" si="11"/>
        <v>0.31540504648074369</v>
      </c>
      <c r="BW28" s="471">
        <v>1</v>
      </c>
      <c r="BX28" s="471">
        <v>770</v>
      </c>
      <c r="BY28" s="469">
        <f t="shared" si="12"/>
        <v>301.96078431372547</v>
      </c>
    </row>
    <row r="29" spans="1:77" s="34" customFormat="1" ht="24.9" customHeight="1" x14ac:dyDescent="0.3">
      <c r="A29" s="225" t="s">
        <v>47</v>
      </c>
      <c r="B29" s="226">
        <v>21</v>
      </c>
      <c r="C29" s="162">
        <v>278</v>
      </c>
      <c r="D29" s="162"/>
      <c r="E29" s="551"/>
      <c r="F29" s="551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/>
      <c r="AI29" s="158"/>
      <c r="AJ29" s="158"/>
      <c r="AK29" s="305"/>
      <c r="AL29" s="339"/>
      <c r="AM29" s="529"/>
      <c r="AN29" s="245"/>
      <c r="AO29" s="162">
        <v>870</v>
      </c>
      <c r="AP29" s="331" t="str">
        <f t="shared" si="7"/>
        <v/>
      </c>
      <c r="AQ29" s="342"/>
      <c r="AR29" s="342"/>
      <c r="AS29" s="562"/>
      <c r="AT29" s="479">
        <f t="shared" si="0"/>
        <v>1.7818696883852692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4.166666666666667</v>
      </c>
      <c r="BS29" s="468">
        <v>3</v>
      </c>
      <c r="BT29" s="469">
        <f t="shared" si="10"/>
        <v>75</v>
      </c>
      <c r="BU29" s="469" t="str">
        <f t="shared" si="1"/>
        <v/>
      </c>
      <c r="BV29" s="470">
        <f t="shared" si="11"/>
        <v>0.28477218225419665</v>
      </c>
      <c r="BW29" s="471"/>
      <c r="BX29" s="471"/>
      <c r="BY29" s="469" t="str">
        <f t="shared" si="12"/>
        <v/>
      </c>
    </row>
    <row r="30" spans="1:77" s="34" customFormat="1" ht="24.9" customHeight="1" x14ac:dyDescent="0.3">
      <c r="A30" s="225" t="s">
        <v>48</v>
      </c>
      <c r="B30" s="226">
        <v>22</v>
      </c>
      <c r="C30" s="162">
        <v>325</v>
      </c>
      <c r="D30" s="162"/>
      <c r="E30" s="551"/>
      <c r="F30" s="551">
        <v>7.2</v>
      </c>
      <c r="G30" s="158"/>
      <c r="H30" s="158">
        <v>2340</v>
      </c>
      <c r="I30" s="297"/>
      <c r="J30" s="297">
        <v>8.1999999999999993</v>
      </c>
      <c r="K30" s="457" t="str">
        <f t="shared" si="2"/>
        <v/>
      </c>
      <c r="L30" s="297"/>
      <c r="M30" s="297">
        <v>13.7</v>
      </c>
      <c r="N30" s="457" t="str">
        <f t="shared" si="3"/>
        <v/>
      </c>
      <c r="O30" s="297"/>
      <c r="P30" s="297">
        <v>53</v>
      </c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 t="s">
        <v>215</v>
      </c>
      <c r="AI30" s="158" t="s">
        <v>218</v>
      </c>
      <c r="AJ30" s="158" t="s">
        <v>217</v>
      </c>
      <c r="AK30" s="305" t="s">
        <v>217</v>
      </c>
      <c r="AL30" s="339">
        <v>17.8</v>
      </c>
      <c r="AM30" s="529">
        <v>1.1000000000000001</v>
      </c>
      <c r="AN30" s="245"/>
      <c r="AO30" s="162">
        <v>920</v>
      </c>
      <c r="AP30" s="331" t="str">
        <f t="shared" si="7"/>
        <v/>
      </c>
      <c r="AQ30" s="342"/>
      <c r="AR30" s="342"/>
      <c r="AS30" s="562"/>
      <c r="AT30" s="479">
        <f t="shared" si="0"/>
        <v>1.5725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>
        <v>0.82</v>
      </c>
      <c r="BC30" s="347"/>
      <c r="BD30" s="347">
        <v>14.2</v>
      </c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4.166666666666667</v>
      </c>
      <c r="BS30" s="468">
        <v>3</v>
      </c>
      <c r="BT30" s="469">
        <f t="shared" si="10"/>
        <v>75</v>
      </c>
      <c r="BU30" s="469" t="str">
        <f t="shared" si="1"/>
        <v/>
      </c>
      <c r="BV30" s="470">
        <f t="shared" si="11"/>
        <v>0.24358974358974361</v>
      </c>
      <c r="BW30" s="471"/>
      <c r="BX30" s="471"/>
      <c r="BY30" s="469" t="str">
        <f t="shared" si="12"/>
        <v/>
      </c>
    </row>
    <row r="31" spans="1:77" s="34" customFormat="1" ht="24.9" customHeight="1" x14ac:dyDescent="0.3">
      <c r="A31" s="225" t="s">
        <v>49</v>
      </c>
      <c r="B31" s="226">
        <v>23</v>
      </c>
      <c r="C31" s="162">
        <v>168</v>
      </c>
      <c r="D31" s="162"/>
      <c r="E31" s="551">
        <v>7.58</v>
      </c>
      <c r="F31" s="551">
        <v>7.34</v>
      </c>
      <c r="G31" s="158">
        <v>4870</v>
      </c>
      <c r="H31" s="158">
        <v>2870</v>
      </c>
      <c r="I31" s="297">
        <v>441</v>
      </c>
      <c r="J31" s="297">
        <v>20</v>
      </c>
      <c r="K31" s="457">
        <f t="shared" si="2"/>
        <v>95.464852607709744</v>
      </c>
      <c r="L31" s="297"/>
      <c r="M31" s="297"/>
      <c r="N31" s="457" t="str">
        <f t="shared" si="3"/>
        <v/>
      </c>
      <c r="O31" s="297">
        <v>2123</v>
      </c>
      <c r="P31" s="297">
        <v>42</v>
      </c>
      <c r="Q31" s="457">
        <f t="shared" si="4"/>
        <v>98.021667451719267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 t="s">
        <v>215</v>
      </c>
      <c r="AI31" s="158" t="s">
        <v>216</v>
      </c>
      <c r="AJ31" s="158" t="s">
        <v>217</v>
      </c>
      <c r="AK31" s="305" t="s">
        <v>217</v>
      </c>
      <c r="AL31" s="339">
        <v>17.600000000000001</v>
      </c>
      <c r="AM31" s="529">
        <v>1.18</v>
      </c>
      <c r="AN31" s="245"/>
      <c r="AO31" s="162">
        <v>950</v>
      </c>
      <c r="AP31" s="331" t="str">
        <f t="shared" si="7"/>
        <v/>
      </c>
      <c r="AQ31" s="342"/>
      <c r="AR31" s="342"/>
      <c r="AS31" s="562"/>
      <c r="AT31" s="479">
        <f t="shared" si="0"/>
        <v>2.8853211009174311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4.166666666666667</v>
      </c>
      <c r="BS31" s="468">
        <v>2</v>
      </c>
      <c r="BT31" s="469">
        <f t="shared" si="10"/>
        <v>50</v>
      </c>
      <c r="BU31" s="469" t="str">
        <f t="shared" si="1"/>
        <v/>
      </c>
      <c r="BV31" s="470">
        <f t="shared" si="11"/>
        <v>0.32242063492063489</v>
      </c>
      <c r="BW31" s="471">
        <v>1</v>
      </c>
      <c r="BX31" s="471">
        <v>950</v>
      </c>
      <c r="BY31" s="469" t="str">
        <f t="shared" si="12"/>
        <v/>
      </c>
    </row>
    <row r="32" spans="1:77" s="34" customFormat="1" ht="24.9" customHeight="1" x14ac:dyDescent="0.3">
      <c r="A32" s="225" t="s">
        <v>50</v>
      </c>
      <c r="B32" s="226">
        <v>24</v>
      </c>
      <c r="C32" s="162">
        <v>278</v>
      </c>
      <c r="D32" s="162"/>
      <c r="E32" s="551"/>
      <c r="F32" s="551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339">
        <v>17.5</v>
      </c>
      <c r="AM32" s="529">
        <v>1.2</v>
      </c>
      <c r="AN32" s="245"/>
      <c r="AO32" s="162">
        <v>950</v>
      </c>
      <c r="AP32" s="331" t="str">
        <f t="shared" si="7"/>
        <v/>
      </c>
      <c r="AQ32" s="342"/>
      <c r="AR32" s="342"/>
      <c r="AS32" s="562"/>
      <c r="AT32" s="479">
        <f t="shared" si="0"/>
        <v>1.2504970178926442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4.166666666666667</v>
      </c>
      <c r="BS32" s="468">
        <v>9</v>
      </c>
      <c r="BT32" s="469">
        <f t="shared" si="10"/>
        <v>225</v>
      </c>
      <c r="BU32" s="469" t="str">
        <f t="shared" si="1"/>
        <v/>
      </c>
      <c r="BV32" s="470">
        <f t="shared" si="11"/>
        <v>0.82434052757793763</v>
      </c>
      <c r="BW32" s="471"/>
      <c r="BX32" s="471"/>
      <c r="BY32" s="469" t="str">
        <f t="shared" si="12"/>
        <v/>
      </c>
    </row>
    <row r="33" spans="1:77" s="34" customFormat="1" ht="24.9" customHeight="1" x14ac:dyDescent="0.3">
      <c r="A33" s="225" t="s">
        <v>51</v>
      </c>
      <c r="B33" s="226">
        <v>25</v>
      </c>
      <c r="C33" s="162">
        <v>278</v>
      </c>
      <c r="D33" s="162"/>
      <c r="E33" s="551"/>
      <c r="F33" s="551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529"/>
      <c r="AN33" s="245"/>
      <c r="AO33" s="162"/>
      <c r="AP33" s="331" t="str">
        <f t="shared" si="7"/>
        <v/>
      </c>
      <c r="AQ33" s="342"/>
      <c r="AR33" s="342"/>
      <c r="AS33" s="562"/>
      <c r="AT33" s="479">
        <f t="shared" si="0"/>
        <v>2.2625899280575541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4.166666666666667</v>
      </c>
      <c r="BS33" s="468"/>
      <c r="BT33" s="469">
        <f t="shared" si="10"/>
        <v>0</v>
      </c>
      <c r="BU33" s="469" t="str">
        <f t="shared" si="1"/>
        <v/>
      </c>
      <c r="BV33" s="470">
        <f t="shared" si="11"/>
        <v>1.498800959232614E-2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52</v>
      </c>
      <c r="B34" s="226">
        <v>26</v>
      </c>
      <c r="C34" s="162">
        <v>279</v>
      </c>
      <c r="D34" s="162"/>
      <c r="E34" s="551"/>
      <c r="F34" s="551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/>
      <c r="AM34" s="529"/>
      <c r="AN34" s="245"/>
      <c r="AO34" s="162"/>
      <c r="AP34" s="331" t="str">
        <f t="shared" si="7"/>
        <v/>
      </c>
      <c r="AQ34" s="342"/>
      <c r="AR34" s="342"/>
      <c r="AS34" s="562"/>
      <c r="AT34" s="479">
        <f t="shared" si="0"/>
        <v>2.2544802867383513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4.166666666666667</v>
      </c>
      <c r="BS34" s="468"/>
      <c r="BT34" s="469">
        <f t="shared" si="10"/>
        <v>0</v>
      </c>
      <c r="BU34" s="469" t="str">
        <f t="shared" si="1"/>
        <v/>
      </c>
      <c r="BV34" s="470">
        <f t="shared" si="11"/>
        <v>1.4934289127837517E-2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53</v>
      </c>
      <c r="B35" s="226">
        <v>27</v>
      </c>
      <c r="C35" s="162">
        <v>280</v>
      </c>
      <c r="D35" s="162"/>
      <c r="E35" s="551">
        <v>7.31</v>
      </c>
      <c r="F35" s="551">
        <v>7.28</v>
      </c>
      <c r="G35" s="158">
        <v>3510</v>
      </c>
      <c r="H35" s="158">
        <v>2720</v>
      </c>
      <c r="I35" s="297">
        <v>392</v>
      </c>
      <c r="J35" s="297">
        <v>22</v>
      </c>
      <c r="K35" s="457">
        <f t="shared" si="2"/>
        <v>94.387755102040813</v>
      </c>
      <c r="L35" s="297">
        <v>891</v>
      </c>
      <c r="M35" s="297">
        <v>10.600000000000001</v>
      </c>
      <c r="N35" s="457">
        <f t="shared" si="3"/>
        <v>98.810325476992148</v>
      </c>
      <c r="O35" s="297">
        <v>1485</v>
      </c>
      <c r="P35" s="297">
        <v>53</v>
      </c>
      <c r="Q35" s="457">
        <f t="shared" si="4"/>
        <v>96.430976430976429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216</v>
      </c>
      <c r="AJ35" s="158" t="s">
        <v>217</v>
      </c>
      <c r="AK35" s="305" t="s">
        <v>217</v>
      </c>
      <c r="AL35" s="339">
        <v>16.899999999999999</v>
      </c>
      <c r="AM35" s="529">
        <v>1.8</v>
      </c>
      <c r="AN35" s="245"/>
      <c r="AO35" s="162">
        <v>960</v>
      </c>
      <c r="AP35" s="331">
        <f t="shared" si="7"/>
        <v>370.65637065637065</v>
      </c>
      <c r="AQ35" s="342">
        <v>2590</v>
      </c>
      <c r="AR35" s="342">
        <v>9630</v>
      </c>
      <c r="AS35" s="562">
        <v>93.3</v>
      </c>
      <c r="AT35" s="479">
        <f t="shared" si="0"/>
        <v>1.771830985915493</v>
      </c>
      <c r="AU35" s="331">
        <f t="shared" si="8"/>
        <v>35.19736415685427</v>
      </c>
      <c r="AV35" s="479">
        <f t="shared" si="9"/>
        <v>0.34401544401544404</v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4.166666666666667</v>
      </c>
      <c r="BS35" s="468">
        <v>3</v>
      </c>
      <c r="BT35" s="469">
        <f t="shared" si="10"/>
        <v>75</v>
      </c>
      <c r="BU35" s="469">
        <f t="shared" si="1"/>
        <v>11750.42105263158</v>
      </c>
      <c r="BV35" s="470">
        <f t="shared" si="11"/>
        <v>0.28273809523809523</v>
      </c>
      <c r="BW35" s="471">
        <v>1</v>
      </c>
      <c r="BX35" s="471">
        <v>960</v>
      </c>
      <c r="BY35" s="469">
        <f t="shared" si="12"/>
        <v>370.65637065637065</v>
      </c>
    </row>
    <row r="36" spans="1:77" s="34" customFormat="1" ht="24.9" customHeight="1" x14ac:dyDescent="0.3">
      <c r="A36" s="225" t="s">
        <v>47</v>
      </c>
      <c r="B36" s="226">
        <v>28</v>
      </c>
      <c r="C36" s="162">
        <v>261</v>
      </c>
      <c r="D36" s="162"/>
      <c r="E36" s="551"/>
      <c r="F36" s="551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/>
      <c r="AM36" s="529"/>
      <c r="AN36" s="245"/>
      <c r="AO36" s="162">
        <v>990</v>
      </c>
      <c r="AP36" s="331" t="str">
        <f t="shared" si="7"/>
        <v/>
      </c>
      <c r="AQ36" s="342"/>
      <c r="AR36" s="342"/>
      <c r="AS36" s="562"/>
      <c r="AT36" s="479">
        <f t="shared" si="0"/>
        <v>2.022508038585209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>
        <v>1.1000000000000001</v>
      </c>
      <c r="BC36" s="347"/>
      <c r="BD36" s="347">
        <v>14.3</v>
      </c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4.166666666666667</v>
      </c>
      <c r="BS36" s="468">
        <v>2</v>
      </c>
      <c r="BT36" s="469">
        <f t="shared" si="10"/>
        <v>50</v>
      </c>
      <c r="BU36" s="469" t="str">
        <f t="shared" si="1"/>
        <v/>
      </c>
      <c r="BV36" s="470">
        <f t="shared" si="11"/>
        <v>0.20753512132822477</v>
      </c>
      <c r="BW36" s="471"/>
      <c r="BX36" s="471"/>
      <c r="BY36" s="469" t="str">
        <f t="shared" si="12"/>
        <v/>
      </c>
    </row>
    <row r="37" spans="1:77" s="34" customFormat="1" ht="24.9" customHeight="1" x14ac:dyDescent="0.3">
      <c r="A37" s="227" t="s">
        <v>48</v>
      </c>
      <c r="B37" s="226">
        <v>29</v>
      </c>
      <c r="C37" s="162">
        <v>290</v>
      </c>
      <c r="D37" s="162"/>
      <c r="E37" s="551"/>
      <c r="F37" s="551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>
        <v>17.100000000000001</v>
      </c>
      <c r="AM37" s="529">
        <v>0.4</v>
      </c>
      <c r="AN37" s="245"/>
      <c r="AO37" s="162">
        <v>990</v>
      </c>
      <c r="AP37" s="331" t="str">
        <f t="shared" si="7"/>
        <v/>
      </c>
      <c r="AQ37" s="342"/>
      <c r="AR37" s="342"/>
      <c r="AS37" s="562"/>
      <c r="AT37" s="479">
        <f t="shared" si="0"/>
        <v>1.7232876712328766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4.166666666666667</v>
      </c>
      <c r="BS37" s="468">
        <v>3</v>
      </c>
      <c r="BT37" s="469">
        <f t="shared" si="10"/>
        <v>75</v>
      </c>
      <c r="BU37" s="469" t="str">
        <f t="shared" si="1"/>
        <v/>
      </c>
      <c r="BV37" s="470">
        <f t="shared" si="11"/>
        <v>0.27298850574712646</v>
      </c>
      <c r="BW37" s="471">
        <v>1</v>
      </c>
      <c r="BX37" s="471">
        <v>990</v>
      </c>
      <c r="BY37" s="469" t="str">
        <f t="shared" si="12"/>
        <v/>
      </c>
    </row>
    <row r="38" spans="1:77" s="34" customFormat="1" ht="24.9" customHeight="1" x14ac:dyDescent="0.3">
      <c r="A38" s="225" t="s">
        <v>49</v>
      </c>
      <c r="B38" s="226">
        <v>30</v>
      </c>
      <c r="C38" s="162">
        <v>269</v>
      </c>
      <c r="D38" s="162"/>
      <c r="E38" s="551">
        <v>7.1</v>
      </c>
      <c r="F38" s="551">
        <v>7.24</v>
      </c>
      <c r="G38" s="158">
        <v>3320</v>
      </c>
      <c r="H38" s="158">
        <v>2550</v>
      </c>
      <c r="I38" s="297">
        <v>360</v>
      </c>
      <c r="J38" s="297">
        <v>14</v>
      </c>
      <c r="K38" s="457">
        <f t="shared" si="2"/>
        <v>96.111111111111114</v>
      </c>
      <c r="L38" s="297"/>
      <c r="M38" s="297"/>
      <c r="N38" s="457" t="str">
        <f t="shared" si="3"/>
        <v/>
      </c>
      <c r="O38" s="297">
        <v>920</v>
      </c>
      <c r="P38" s="297">
        <v>47</v>
      </c>
      <c r="Q38" s="457">
        <f t="shared" si="4"/>
        <v>94.891304347826093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 t="s">
        <v>215</v>
      </c>
      <c r="AI38" s="158" t="s">
        <v>216</v>
      </c>
      <c r="AJ38" s="158" t="s">
        <v>217</v>
      </c>
      <c r="AK38" s="305" t="s">
        <v>217</v>
      </c>
      <c r="AL38" s="339">
        <v>17.3</v>
      </c>
      <c r="AM38" s="529">
        <v>0.43</v>
      </c>
      <c r="AN38" s="245"/>
      <c r="AO38" s="162">
        <v>980</v>
      </c>
      <c r="AP38" s="331" t="str">
        <f t="shared" si="7"/>
        <v/>
      </c>
      <c r="AQ38" s="342"/>
      <c r="AR38" s="342"/>
      <c r="AS38" s="562"/>
      <c r="AT38" s="479">
        <f t="shared" si="0"/>
        <v>1.8284883720930232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4.166666666666667</v>
      </c>
      <c r="BS38" s="468">
        <v>3</v>
      </c>
      <c r="BT38" s="469">
        <f t="shared" si="10"/>
        <v>75</v>
      </c>
      <c r="BU38" s="469" t="str">
        <f t="shared" si="1"/>
        <v/>
      </c>
      <c r="BV38" s="470">
        <f t="shared" si="11"/>
        <v>0.29429987608426272</v>
      </c>
      <c r="BW38" s="471">
        <v>1</v>
      </c>
      <c r="BX38" s="471">
        <v>980</v>
      </c>
      <c r="BY38" s="469" t="str">
        <f t="shared" si="12"/>
        <v/>
      </c>
    </row>
    <row r="39" spans="1:77" s="34" customFormat="1" ht="24.9" customHeight="1" thickBot="1" x14ac:dyDescent="0.35">
      <c r="A39" s="227"/>
      <c r="B39" s="228"/>
      <c r="C39" s="165"/>
      <c r="D39" s="165"/>
      <c r="E39" s="551"/>
      <c r="F39" s="551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7"/>
        <v/>
      </c>
      <c r="AQ39" s="343"/>
      <c r="AR39" s="343"/>
      <c r="AS39" s="574"/>
      <c r="AT39" s="479" t="str">
        <f t="shared" si="0"/>
        <v/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>
        <f t="shared" si="10"/>
        <v>0</v>
      </c>
      <c r="BU39" s="469" t="str">
        <f t="shared" si="1"/>
        <v/>
      </c>
      <c r="BV39" s="470" t="str">
        <f t="shared" si="11"/>
        <v/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7812</v>
      </c>
      <c r="D40" s="168">
        <f>+SUM(D9:D39)</f>
        <v>0</v>
      </c>
      <c r="E40" s="572"/>
      <c r="F40" s="572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564"/>
      <c r="AT40" s="169"/>
      <c r="AU40" s="173">
        <f>(AQ41*AT6)/(((BR40/31)*(AR41))+(C41*J41))</f>
        <v>37.842532029703307</v>
      </c>
      <c r="AV40" s="174"/>
      <c r="AW40" s="334" t="str">
        <f t="shared" ref="AW40:AY40" si="14">IF(SUM(AW9:AW39)=0,"",SUM(AW9:AW39))</f>
        <v/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>
        <f t="shared" ref="BC40" si="15">IF(SUM(BC9:BC39)=0,"",SUM(BC9:BC39))</f>
        <v>13.02</v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>
        <f>IF(SUM(BR9:BR39)=0,"",SUM(BR9:BR39))</f>
        <v>125.00000000000006</v>
      </c>
      <c r="BS40" s="474"/>
      <c r="BT40" s="473">
        <f>IF(SUM(BT9:BT39)=0,"",SUM(BT9:BT39))</f>
        <v>2050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260.39999999999998</v>
      </c>
      <c r="D41" s="175" t="e">
        <f>+AVERAGE(D9:D39)</f>
        <v>#DIV/0!</v>
      </c>
      <c r="E41" s="479">
        <f t="shared" ref="E41:AE41" si="17">+AVERAGE(E9:E39)</f>
        <v>7.4259999999999993</v>
      </c>
      <c r="F41" s="479">
        <f t="shared" si="17"/>
        <v>7.3054545454545456</v>
      </c>
      <c r="G41" s="175">
        <f t="shared" si="17"/>
        <v>4256</v>
      </c>
      <c r="H41" s="175">
        <f t="shared" si="17"/>
        <v>2755.4545454545455</v>
      </c>
      <c r="I41" s="175">
        <f t="shared" si="17"/>
        <v>368.36363636363637</v>
      </c>
      <c r="J41" s="175">
        <f t="shared" si="17"/>
        <v>14.333333333333334</v>
      </c>
      <c r="K41" s="175">
        <f t="shared" si="17"/>
        <v>95.710323571523062</v>
      </c>
      <c r="L41" s="175">
        <f t="shared" si="17"/>
        <v>897.43333333333328</v>
      </c>
      <c r="M41" s="175">
        <f t="shared" si="17"/>
        <v>10.971428571428573</v>
      </c>
      <c r="N41" s="175">
        <f t="shared" si="17"/>
        <v>98.27849373587874</v>
      </c>
      <c r="O41" s="175">
        <f t="shared" si="17"/>
        <v>1634.4545454545455</v>
      </c>
      <c r="P41" s="175">
        <f t="shared" si="17"/>
        <v>48.166666666666664</v>
      </c>
      <c r="Q41" s="175">
        <f t="shared" si="17"/>
        <v>96.472782511314833</v>
      </c>
      <c r="R41" s="175">
        <f t="shared" si="17"/>
        <v>37</v>
      </c>
      <c r="S41" s="175">
        <f t="shared" si="17"/>
        <v>28.7</v>
      </c>
      <c r="T41" s="175">
        <f t="shared" si="17"/>
        <v>31.65</v>
      </c>
      <c r="U41" s="175">
        <f t="shared" si="17"/>
        <v>26.5</v>
      </c>
      <c r="V41" s="175">
        <f t="shared" si="17"/>
        <v>1.05</v>
      </c>
      <c r="W41" s="175">
        <f t="shared" si="17"/>
        <v>0.05</v>
      </c>
      <c r="X41" s="175">
        <f t="shared" si="17"/>
        <v>0</v>
      </c>
      <c r="Y41" s="175">
        <f t="shared" si="17"/>
        <v>0</v>
      </c>
      <c r="Z41" s="177">
        <f t="shared" si="17"/>
        <v>38.049999999999997</v>
      </c>
      <c r="AA41" s="177">
        <f t="shared" si="17"/>
        <v>28.75</v>
      </c>
      <c r="AB41" s="177">
        <f t="shared" si="17"/>
        <v>24.44053046000829</v>
      </c>
      <c r="AC41" s="177">
        <f t="shared" si="17"/>
        <v>12.4</v>
      </c>
      <c r="AD41" s="177">
        <f t="shared" si="17"/>
        <v>0.5</v>
      </c>
      <c r="AE41" s="177">
        <f t="shared" si="17"/>
        <v>96.007866273352988</v>
      </c>
      <c r="AF41" s="175"/>
      <c r="AG41" s="175"/>
      <c r="AH41" s="175"/>
      <c r="AI41" s="175"/>
      <c r="AJ41" s="175"/>
      <c r="AK41" s="179"/>
      <c r="AL41" s="177">
        <f t="shared" ref="AL41:BE41" si="18">IF(SUM(AL9:AL39)=0,"",AVERAGE(AL9:AL39))</f>
        <v>18.268750000000004</v>
      </c>
      <c r="AM41" s="176">
        <f t="shared" si="18"/>
        <v>0.76588235294117646</v>
      </c>
      <c r="AN41" s="175" t="str">
        <f t="shared" si="18"/>
        <v/>
      </c>
      <c r="AO41" s="175">
        <f t="shared" si="18"/>
        <v>890.95238095238096</v>
      </c>
      <c r="AP41" s="175">
        <f t="shared" si="18"/>
        <v>340.54065237888767</v>
      </c>
      <c r="AQ41" s="175">
        <f t="shared" si="18"/>
        <v>2570</v>
      </c>
      <c r="AR41" s="175">
        <f t="shared" si="18"/>
        <v>9668.25</v>
      </c>
      <c r="AS41" s="479">
        <f t="shared" si="18"/>
        <v>92.550000000000011</v>
      </c>
      <c r="AT41" s="331">
        <f t="shared" si="18"/>
        <v>2.0154851610403597</v>
      </c>
      <c r="AU41" s="332">
        <f>IF(SUM(AU9:AU39)=0,"",AVERAGE(AU9:AU39))</f>
        <v>35.929738346155297</v>
      </c>
      <c r="AV41" s="333">
        <f t="shared" si="18"/>
        <v>0.42776600004129417</v>
      </c>
      <c r="AW41" s="317" t="str">
        <f t="shared" si="18"/>
        <v/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 t="str">
        <f t="shared" si="18"/>
        <v/>
      </c>
      <c r="BB41" s="362">
        <f t="shared" si="18"/>
        <v>0.95250000000000001</v>
      </c>
      <c r="BC41" s="317">
        <f t="shared" si="18"/>
        <v>13.02</v>
      </c>
      <c r="BD41" s="362">
        <f t="shared" si="18"/>
        <v>14.911666666666667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>
        <f>IF(SUM(BR9:BR39)=0,"",AVERAGE(BR9:BR39))</f>
        <v>4.1666666666666687</v>
      </c>
      <c r="BS41" s="362"/>
      <c r="BT41" s="473">
        <f>IF(SUM(BT9:BT39)=0,"",AVERAGE(BT9:BT39))</f>
        <v>66.129032258064512</v>
      </c>
      <c r="BU41" s="473">
        <f t="shared" si="1"/>
        <v>11804.899946850379</v>
      </c>
      <c r="BV41" s="473">
        <f>IF(SUM(BV9:BV39)=0,"",AVERAGE(BV9:BV39))</f>
        <v>0.27829213253972657</v>
      </c>
      <c r="BW41" s="473"/>
      <c r="BX41" s="473"/>
      <c r="BY41" s="473">
        <f t="shared" ref="BY41" si="20">IF(SUM(BY9:BY39)=0,"",AVERAGE(BY9:BY39))</f>
        <v>340.54065237888767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168</v>
      </c>
      <c r="D42" s="180">
        <f>+MIN(D9:D39)</f>
        <v>0</v>
      </c>
      <c r="E42" s="473">
        <f t="shared" ref="E42:AE42" si="21">+MIN(E9:E39)</f>
        <v>7</v>
      </c>
      <c r="F42" s="473">
        <f t="shared" si="21"/>
        <v>7.2</v>
      </c>
      <c r="G42" s="180">
        <f t="shared" si="21"/>
        <v>3090</v>
      </c>
      <c r="H42" s="180">
        <f t="shared" si="21"/>
        <v>2210</v>
      </c>
      <c r="I42" s="180">
        <f t="shared" si="21"/>
        <v>140</v>
      </c>
      <c r="J42" s="180">
        <f t="shared" si="21"/>
        <v>8.1999999999999993</v>
      </c>
      <c r="K42" s="180">
        <f t="shared" si="21"/>
        <v>92.803970223325067</v>
      </c>
      <c r="L42" s="180">
        <f t="shared" si="21"/>
        <v>328</v>
      </c>
      <c r="M42" s="180">
        <f t="shared" si="21"/>
        <v>9</v>
      </c>
      <c r="N42" s="180">
        <f t="shared" si="21"/>
        <v>95.640243902439025</v>
      </c>
      <c r="O42" s="180">
        <f t="shared" si="21"/>
        <v>770</v>
      </c>
      <c r="P42" s="180">
        <f t="shared" si="21"/>
        <v>41</v>
      </c>
      <c r="Q42" s="180">
        <f t="shared" si="21"/>
        <v>92.597402597402606</v>
      </c>
      <c r="R42" s="180">
        <f t="shared" si="21"/>
        <v>36.799999999999997</v>
      </c>
      <c r="S42" s="180">
        <f t="shared" si="21"/>
        <v>28.5</v>
      </c>
      <c r="T42" s="180">
        <f t="shared" si="21"/>
        <v>31</v>
      </c>
      <c r="U42" s="180">
        <f t="shared" si="21"/>
        <v>26</v>
      </c>
      <c r="V42" s="180">
        <f t="shared" si="21"/>
        <v>0.9</v>
      </c>
      <c r="W42" s="180">
        <f t="shared" si="21"/>
        <v>0</v>
      </c>
      <c r="X42" s="180">
        <f t="shared" si="21"/>
        <v>0</v>
      </c>
      <c r="Y42" s="180">
        <f t="shared" si="21"/>
        <v>0</v>
      </c>
      <c r="Z42" s="182">
        <f t="shared" si="21"/>
        <v>38</v>
      </c>
      <c r="AA42" s="182">
        <f t="shared" si="21"/>
        <v>28.5</v>
      </c>
      <c r="AB42" s="182">
        <f t="shared" si="21"/>
        <v>23.684210526315788</v>
      </c>
      <c r="AC42" s="182">
        <f t="shared" si="21"/>
        <v>11.3</v>
      </c>
      <c r="AD42" s="182">
        <f t="shared" si="21"/>
        <v>0.4</v>
      </c>
      <c r="AE42" s="182">
        <f t="shared" si="21"/>
        <v>95.555555555555557</v>
      </c>
      <c r="AF42" s="180"/>
      <c r="AG42" s="180"/>
      <c r="AH42" s="180"/>
      <c r="AI42" s="180"/>
      <c r="AJ42" s="180"/>
      <c r="AK42" s="184"/>
      <c r="AL42" s="182">
        <f t="shared" ref="AL42:BE42" si="22">MIN(AL9:AL39)</f>
        <v>16.899999999999999</v>
      </c>
      <c r="AM42" s="181">
        <f t="shared" si="22"/>
        <v>0.04</v>
      </c>
      <c r="AN42" s="180">
        <f t="shared" si="22"/>
        <v>0</v>
      </c>
      <c r="AO42" s="180">
        <f t="shared" si="22"/>
        <v>770</v>
      </c>
      <c r="AP42" s="180">
        <f t="shared" si="22"/>
        <v>301.96078431372547</v>
      </c>
      <c r="AQ42" s="180">
        <f t="shared" si="22"/>
        <v>2500</v>
      </c>
      <c r="AR42" s="180">
        <f t="shared" si="22"/>
        <v>9600</v>
      </c>
      <c r="AS42" s="473">
        <f t="shared" si="22"/>
        <v>90.4</v>
      </c>
      <c r="AT42" s="182">
        <f t="shared" si="22"/>
        <v>1.2504970178926442</v>
      </c>
      <c r="AU42" s="320">
        <f t="shared" si="22"/>
        <v>32.87467900585019</v>
      </c>
      <c r="AV42" s="325">
        <f t="shared" si="22"/>
        <v>0.17909090909090908</v>
      </c>
      <c r="AW42" s="318">
        <f t="shared" si="22"/>
        <v>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0</v>
      </c>
      <c r="BB42" s="364">
        <f t="shared" si="22"/>
        <v>0.47</v>
      </c>
      <c r="BC42" s="318">
        <f t="shared" si="22"/>
        <v>13.02</v>
      </c>
      <c r="BD42" s="364">
        <f t="shared" si="22"/>
        <v>14.07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4.166666666666667</v>
      </c>
      <c r="BS42" s="364"/>
      <c r="BT42" s="473">
        <f>MIN(BT9:BT39)</f>
        <v>0</v>
      </c>
      <c r="BU42" s="473">
        <f>MIN(BU9:BU39)</f>
        <v>10426.315789473683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325</v>
      </c>
      <c r="D43" s="185">
        <f>+MAX(D9:D39)</f>
        <v>0</v>
      </c>
      <c r="E43" s="565">
        <f t="shared" ref="E43:AE43" si="24">+MAX(E9:E39)</f>
        <v>7.89</v>
      </c>
      <c r="F43" s="565">
        <f t="shared" si="24"/>
        <v>7.38</v>
      </c>
      <c r="G43" s="185">
        <f t="shared" si="24"/>
        <v>7510</v>
      </c>
      <c r="H43" s="185">
        <f t="shared" si="24"/>
        <v>3200</v>
      </c>
      <c r="I43" s="185">
        <f t="shared" si="24"/>
        <v>648</v>
      </c>
      <c r="J43" s="185">
        <f t="shared" si="24"/>
        <v>29</v>
      </c>
      <c r="K43" s="185">
        <f t="shared" si="24"/>
        <v>98.148148148148152</v>
      </c>
      <c r="L43" s="185">
        <f t="shared" si="24"/>
        <v>1974.6</v>
      </c>
      <c r="M43" s="185">
        <f t="shared" si="24"/>
        <v>14.3</v>
      </c>
      <c r="N43" s="185">
        <f t="shared" si="24"/>
        <v>99.50369695128127</v>
      </c>
      <c r="O43" s="185">
        <f t="shared" si="24"/>
        <v>3291</v>
      </c>
      <c r="P43" s="185">
        <f t="shared" si="24"/>
        <v>57</v>
      </c>
      <c r="Q43" s="185">
        <f t="shared" si="24"/>
        <v>98.511090853843825</v>
      </c>
      <c r="R43" s="185">
        <f t="shared" si="24"/>
        <v>37.200000000000003</v>
      </c>
      <c r="S43" s="185">
        <f t="shared" si="24"/>
        <v>28.9</v>
      </c>
      <c r="T43" s="185">
        <f t="shared" si="24"/>
        <v>32.299999999999997</v>
      </c>
      <c r="U43" s="185">
        <f t="shared" si="24"/>
        <v>27</v>
      </c>
      <c r="V43" s="185">
        <f t="shared" si="24"/>
        <v>1.2</v>
      </c>
      <c r="W43" s="185">
        <f t="shared" si="24"/>
        <v>0.1</v>
      </c>
      <c r="X43" s="185">
        <f t="shared" si="24"/>
        <v>0</v>
      </c>
      <c r="Y43" s="185">
        <f t="shared" si="24"/>
        <v>0</v>
      </c>
      <c r="Z43" s="187">
        <f t="shared" si="24"/>
        <v>38.1</v>
      </c>
      <c r="AA43" s="187">
        <f t="shared" si="24"/>
        <v>29</v>
      </c>
      <c r="AB43" s="187">
        <f t="shared" si="24"/>
        <v>25.196850393700792</v>
      </c>
      <c r="AC43" s="187">
        <f t="shared" si="24"/>
        <v>13.5</v>
      </c>
      <c r="AD43" s="187">
        <f t="shared" si="24"/>
        <v>0.6</v>
      </c>
      <c r="AE43" s="187">
        <f t="shared" si="24"/>
        <v>96.460176991150433</v>
      </c>
      <c r="AF43" s="185"/>
      <c r="AG43" s="185"/>
      <c r="AH43" s="185"/>
      <c r="AI43" s="185"/>
      <c r="AJ43" s="185"/>
      <c r="AK43" s="188"/>
      <c r="AL43" s="187">
        <f t="shared" ref="AL43:BE43" si="25">MAX(AL9:AL39)</f>
        <v>20.2</v>
      </c>
      <c r="AM43" s="186">
        <f t="shared" si="25"/>
        <v>1.8</v>
      </c>
      <c r="AN43" s="185">
        <f t="shared" si="25"/>
        <v>0</v>
      </c>
      <c r="AO43" s="185">
        <f t="shared" si="25"/>
        <v>990</v>
      </c>
      <c r="AP43" s="185">
        <f t="shared" si="25"/>
        <v>370.65637065637065</v>
      </c>
      <c r="AQ43" s="185">
        <f t="shared" si="25"/>
        <v>2640</v>
      </c>
      <c r="AR43" s="185">
        <f t="shared" si="25"/>
        <v>9733</v>
      </c>
      <c r="AS43" s="565">
        <f t="shared" si="25"/>
        <v>94.7</v>
      </c>
      <c r="AT43" s="187">
        <f t="shared" si="25"/>
        <v>3.4</v>
      </c>
      <c r="AU43" s="321">
        <f t="shared" si="25"/>
        <v>38.318257338009971</v>
      </c>
      <c r="AV43" s="326">
        <f t="shared" si="25"/>
        <v>0.78983999999999999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0</v>
      </c>
      <c r="BB43" s="366">
        <f t="shared" si="25"/>
        <v>1.42</v>
      </c>
      <c r="BC43" s="319">
        <f t="shared" si="25"/>
        <v>13.02</v>
      </c>
      <c r="BD43" s="366">
        <f t="shared" si="25"/>
        <v>18.399999999999999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4.166666666666667</v>
      </c>
      <c r="BS43" s="478"/>
      <c r="BT43" s="477">
        <f>MAX(BT9:BT39)</f>
        <v>225</v>
      </c>
      <c r="BU43" s="477">
        <f>MAX(BU9:BU39)</f>
        <v>11910.568421052631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11" priority="5">
      <formula>IF(AND($AI9="H",$AH9="B"),1,0)</formula>
    </cfRule>
    <cfRule type="expression" dxfId="10" priority="6">
      <formula>IF($AI9="H",1,0)</formula>
    </cfRule>
  </conditionalFormatting>
  <conditionalFormatting sqref="AP9:AP39">
    <cfRule type="expression" dxfId="9" priority="3">
      <formula>IF(AND($AI9="H",$AH9="B"),1,0)</formula>
    </cfRule>
    <cfRule type="expression" dxfId="8" priority="4">
      <formula>IF($AI9="H",1,0)</formula>
    </cfRule>
  </conditionalFormatting>
  <conditionalFormatting sqref="AT9:AV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A13" zoomScale="55" zoomScaleNormal="55" workbookViewId="0">
      <selection activeCell="A27" sqref="A27:XFD27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98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577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50</v>
      </c>
      <c r="B9" s="224">
        <v>1</v>
      </c>
      <c r="C9" s="158">
        <v>286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573"/>
      <c r="AT9" s="479">
        <f t="shared" ref="AT9:AT39" si="0">+IF(C9="","",IF(1&gt;0,1*$AT$6/(C9+BT9),""))</f>
        <v>2.1993006993006992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4.032258064516129</v>
      </c>
      <c r="BS9" s="468"/>
      <c r="BT9" s="469">
        <f>BS9*25</f>
        <v>0</v>
      </c>
      <c r="BU9" s="469" t="str">
        <f t="shared" ref="BU9:BU41" si="1">IF(AQ9="","",((1+BV9)*AQ9/BV9))</f>
        <v/>
      </c>
      <c r="BV9" s="470">
        <f>IF(C9="","",(BT9+BR9)/C9)</f>
        <v>1.4098804421385067E-2</v>
      </c>
      <c r="BW9" s="471"/>
      <c r="BX9" s="471"/>
      <c r="BY9" s="469" t="str">
        <f>IF(AQ9="","",BX9*BW9*1000/AQ9)</f>
        <v/>
      </c>
    </row>
    <row r="10" spans="1:264" s="34" customFormat="1" ht="24.9" customHeight="1" x14ac:dyDescent="0.3">
      <c r="A10" s="225" t="s">
        <v>51</v>
      </c>
      <c r="B10" s="226">
        <v>2</v>
      </c>
      <c r="C10" s="162">
        <v>286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7">+IF(AQ10&gt;0,AO10*1000/AQ10,"")</f>
        <v/>
      </c>
      <c r="AQ10" s="342"/>
      <c r="AR10" s="342"/>
      <c r="AS10" s="562"/>
      <c r="AT10" s="479">
        <f t="shared" si="0"/>
        <v>2.1993006993006992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4.032258064516129</v>
      </c>
      <c r="BS10" s="468"/>
      <c r="BT10" s="469">
        <f t="shared" ref="BT10:BT39" si="10">BS10*25</f>
        <v>0</v>
      </c>
      <c r="BU10" s="469" t="str">
        <f t="shared" si="1"/>
        <v/>
      </c>
      <c r="BV10" s="470">
        <f t="shared" ref="BV10:BV39" si="11">IF(C10="","",(BT10+BR10)/C10)</f>
        <v>1.4098804421385067E-2</v>
      </c>
      <c r="BW10" s="471"/>
      <c r="BX10" s="471"/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5" t="s">
        <v>52</v>
      </c>
      <c r="B11" s="226">
        <v>3</v>
      </c>
      <c r="C11" s="162">
        <v>286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/>
      <c r="AP11" s="331" t="str">
        <f t="shared" si="7"/>
        <v/>
      </c>
      <c r="AQ11" s="342"/>
      <c r="AR11" s="342"/>
      <c r="AS11" s="562"/>
      <c r="AT11" s="479">
        <f t="shared" si="0"/>
        <v>2.1993006993006992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4.032258064516129</v>
      </c>
      <c r="BS11" s="468"/>
      <c r="BT11" s="469">
        <f t="shared" si="10"/>
        <v>0</v>
      </c>
      <c r="BU11" s="469" t="str">
        <f t="shared" si="1"/>
        <v/>
      </c>
      <c r="BV11" s="470">
        <f t="shared" si="11"/>
        <v>1.4098804421385067E-2</v>
      </c>
      <c r="BW11" s="471"/>
      <c r="BX11" s="471"/>
      <c r="BY11" s="469" t="str">
        <f t="shared" si="12"/>
        <v/>
      </c>
    </row>
    <row r="12" spans="1:264" s="34" customFormat="1" ht="24.9" customHeight="1" x14ac:dyDescent="0.3">
      <c r="A12" s="225" t="s">
        <v>53</v>
      </c>
      <c r="B12" s="226">
        <v>4</v>
      </c>
      <c r="C12" s="162">
        <v>311</v>
      </c>
      <c r="D12" s="162"/>
      <c r="E12" s="159">
        <v>7.33</v>
      </c>
      <c r="F12" s="159">
        <v>7.38</v>
      </c>
      <c r="G12" s="158">
        <v>2970</v>
      </c>
      <c r="H12" s="158">
        <v>2740</v>
      </c>
      <c r="I12" s="297">
        <v>207</v>
      </c>
      <c r="J12" s="297">
        <v>16</v>
      </c>
      <c r="K12" s="457">
        <f t="shared" si="2"/>
        <v>92.270531400966178</v>
      </c>
      <c r="L12" s="297">
        <v>650</v>
      </c>
      <c r="M12" s="297">
        <v>14</v>
      </c>
      <c r="N12" s="457">
        <f t="shared" si="3"/>
        <v>97.846153846153854</v>
      </c>
      <c r="O12" s="297">
        <v>1085</v>
      </c>
      <c r="P12" s="297">
        <v>68</v>
      </c>
      <c r="Q12" s="457">
        <f t="shared" si="4"/>
        <v>93.73271889400921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 t="s">
        <v>215</v>
      </c>
      <c r="AI12" s="158" t="s">
        <v>216</v>
      </c>
      <c r="AJ12" s="158" t="s">
        <v>217</v>
      </c>
      <c r="AK12" s="305" t="s">
        <v>217</v>
      </c>
      <c r="AL12" s="339">
        <v>16.399999999999999</v>
      </c>
      <c r="AM12" s="529">
        <v>2</v>
      </c>
      <c r="AN12" s="245"/>
      <c r="AO12" s="162">
        <v>900</v>
      </c>
      <c r="AP12" s="331">
        <f t="shared" si="7"/>
        <v>545.4545454545455</v>
      </c>
      <c r="AQ12" s="342">
        <v>1650</v>
      </c>
      <c r="AR12" s="342">
        <v>6000</v>
      </c>
      <c r="AS12" s="562">
        <v>92.5</v>
      </c>
      <c r="AT12" s="479">
        <f t="shared" si="0"/>
        <v>1.6295336787564767</v>
      </c>
      <c r="AU12" s="331">
        <f t="shared" si="8"/>
        <v>35.57991321041829</v>
      </c>
      <c r="AV12" s="479">
        <f t="shared" si="9"/>
        <v>0.39393939393939392</v>
      </c>
      <c r="AW12" s="312"/>
      <c r="AX12" s="164"/>
      <c r="AY12" s="313"/>
      <c r="AZ12" s="355"/>
      <c r="BA12" s="356">
        <v>2.23</v>
      </c>
      <c r="BB12" s="356">
        <v>1.5</v>
      </c>
      <c r="BC12" s="347"/>
      <c r="BD12" s="347">
        <v>13.07</v>
      </c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4.032258064516129</v>
      </c>
      <c r="BS12" s="468">
        <v>3</v>
      </c>
      <c r="BT12" s="469">
        <f t="shared" si="10"/>
        <v>75</v>
      </c>
      <c r="BU12" s="469">
        <f t="shared" si="1"/>
        <v>8142.9183673469388</v>
      </c>
      <c r="BV12" s="470">
        <f t="shared" si="11"/>
        <v>0.25412301628461775</v>
      </c>
      <c r="BW12" s="471">
        <v>1</v>
      </c>
      <c r="BX12" s="471">
        <v>900</v>
      </c>
      <c r="BY12" s="469">
        <f t="shared" si="12"/>
        <v>545.4545454545455</v>
      </c>
    </row>
    <row r="13" spans="1:264" s="34" customFormat="1" ht="24.9" customHeight="1" x14ac:dyDescent="0.3">
      <c r="A13" s="225" t="s">
        <v>47</v>
      </c>
      <c r="B13" s="226">
        <v>5</v>
      </c>
      <c r="C13" s="162">
        <v>290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>
        <v>16.3</v>
      </c>
      <c r="AM13" s="529">
        <v>1.45</v>
      </c>
      <c r="AN13" s="245"/>
      <c r="AO13" s="162">
        <v>910</v>
      </c>
      <c r="AP13" s="331" t="str">
        <f t="shared" si="7"/>
        <v/>
      </c>
      <c r="AQ13" s="342"/>
      <c r="AR13" s="342"/>
      <c r="AS13" s="562"/>
      <c r="AT13" s="479">
        <f t="shared" si="0"/>
        <v>1.4295454545454545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4.032258064516129</v>
      </c>
      <c r="BS13" s="468">
        <v>6</v>
      </c>
      <c r="BT13" s="469">
        <f t="shared" si="10"/>
        <v>150</v>
      </c>
      <c r="BU13" s="469" t="str">
        <f t="shared" si="1"/>
        <v/>
      </c>
      <c r="BV13" s="470">
        <f t="shared" si="11"/>
        <v>0.53114571746384875</v>
      </c>
      <c r="BW13" s="471">
        <v>1</v>
      </c>
      <c r="BX13" s="471">
        <v>910</v>
      </c>
      <c r="BY13" s="469" t="str">
        <f t="shared" si="12"/>
        <v/>
      </c>
    </row>
    <row r="14" spans="1:264" s="34" customFormat="1" ht="24.9" customHeight="1" x14ac:dyDescent="0.3">
      <c r="A14" s="225" t="s">
        <v>48</v>
      </c>
      <c r="B14" s="226">
        <v>6</v>
      </c>
      <c r="C14" s="162">
        <v>291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/>
      <c r="AM14" s="529"/>
      <c r="AN14" s="245"/>
      <c r="AO14" s="162"/>
      <c r="AP14" s="331" t="str">
        <f t="shared" si="7"/>
        <v/>
      </c>
      <c r="AQ14" s="342"/>
      <c r="AR14" s="342"/>
      <c r="AS14" s="562"/>
      <c r="AT14" s="479">
        <f t="shared" si="0"/>
        <v>2.1615120274914088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4.032258064516129</v>
      </c>
      <c r="BS14" s="468"/>
      <c r="BT14" s="469">
        <f t="shared" si="10"/>
        <v>0</v>
      </c>
      <c r="BU14" s="469" t="str">
        <f t="shared" si="1"/>
        <v/>
      </c>
      <c r="BV14" s="470">
        <f t="shared" si="11"/>
        <v>1.3856556922735838E-2</v>
      </c>
      <c r="BW14" s="471"/>
      <c r="BX14" s="471"/>
      <c r="BY14" s="469" t="str">
        <f t="shared" si="12"/>
        <v/>
      </c>
    </row>
    <row r="15" spans="1:264" s="34" customFormat="1" ht="24.9" customHeight="1" x14ac:dyDescent="0.3">
      <c r="A15" s="225" t="s">
        <v>49</v>
      </c>
      <c r="B15" s="226">
        <v>7</v>
      </c>
      <c r="C15" s="162">
        <v>317</v>
      </c>
      <c r="D15" s="162"/>
      <c r="E15" s="159">
        <v>7.35</v>
      </c>
      <c r="F15" s="159">
        <v>7.25</v>
      </c>
      <c r="G15" s="158">
        <v>3010</v>
      </c>
      <c r="H15" s="158">
        <v>2900</v>
      </c>
      <c r="I15" s="297">
        <v>195</v>
      </c>
      <c r="J15" s="297">
        <v>9</v>
      </c>
      <c r="K15" s="457">
        <f t="shared" si="2"/>
        <v>95.384615384615387</v>
      </c>
      <c r="L15" s="297"/>
      <c r="M15" s="297"/>
      <c r="N15" s="457" t="str">
        <f t="shared" si="3"/>
        <v/>
      </c>
      <c r="O15" s="297">
        <v>960</v>
      </c>
      <c r="P15" s="297">
        <v>51</v>
      </c>
      <c r="Q15" s="457">
        <f t="shared" si="4"/>
        <v>94.6875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>
        <v>15.9</v>
      </c>
      <c r="AM15" s="529">
        <v>0.81</v>
      </c>
      <c r="AN15" s="245"/>
      <c r="AO15" s="162">
        <v>900</v>
      </c>
      <c r="AP15" s="331" t="str">
        <f t="shared" si="7"/>
        <v/>
      </c>
      <c r="AQ15" s="342"/>
      <c r="AR15" s="342"/>
      <c r="AS15" s="562"/>
      <c r="AT15" s="479">
        <f t="shared" si="0"/>
        <v>1.0625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4.032258064516129</v>
      </c>
      <c r="BS15" s="468">
        <v>11</v>
      </c>
      <c r="BT15" s="469">
        <f t="shared" si="10"/>
        <v>275</v>
      </c>
      <c r="BU15" s="469" t="str">
        <f t="shared" si="1"/>
        <v/>
      </c>
      <c r="BV15" s="470">
        <f t="shared" si="11"/>
        <v>0.8802279434211866</v>
      </c>
      <c r="BW15" s="471">
        <v>1</v>
      </c>
      <c r="BX15" s="471">
        <v>900</v>
      </c>
      <c r="BY15" s="469" t="str">
        <f t="shared" si="12"/>
        <v/>
      </c>
    </row>
    <row r="16" spans="1:264" s="34" customFormat="1" ht="24.9" customHeight="1" x14ac:dyDescent="0.3">
      <c r="A16" s="225" t="s">
        <v>50</v>
      </c>
      <c r="B16" s="226">
        <v>8</v>
      </c>
      <c r="C16" s="162">
        <v>317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529"/>
      <c r="AN16" s="245"/>
      <c r="AO16" s="162"/>
      <c r="AP16" s="331" t="str">
        <f t="shared" si="7"/>
        <v/>
      </c>
      <c r="AQ16" s="342"/>
      <c r="AR16" s="342"/>
      <c r="AS16" s="562"/>
      <c r="AT16" s="479">
        <f t="shared" si="0"/>
        <v>1.9842271293375395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4.032258064516129</v>
      </c>
      <c r="BS16" s="468"/>
      <c r="BT16" s="469">
        <f t="shared" si="10"/>
        <v>0</v>
      </c>
      <c r="BU16" s="469" t="str">
        <f t="shared" si="1"/>
        <v/>
      </c>
      <c r="BV16" s="470">
        <f t="shared" si="11"/>
        <v>1.2720056985855297E-2</v>
      </c>
      <c r="BW16" s="471"/>
      <c r="BX16" s="471"/>
      <c r="BY16" s="469" t="str">
        <f t="shared" si="12"/>
        <v/>
      </c>
    </row>
    <row r="17" spans="1:77" s="34" customFormat="1" ht="24.9" customHeight="1" x14ac:dyDescent="0.3">
      <c r="A17" s="225" t="s">
        <v>51</v>
      </c>
      <c r="B17" s="226">
        <v>9</v>
      </c>
      <c r="C17" s="162">
        <v>317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/>
      <c r="AM17" s="529"/>
      <c r="AN17" s="245"/>
      <c r="AO17" s="162"/>
      <c r="AP17" s="331" t="str">
        <f t="shared" si="7"/>
        <v/>
      </c>
      <c r="AQ17" s="342"/>
      <c r="AR17" s="342"/>
      <c r="AS17" s="562"/>
      <c r="AT17" s="479">
        <f t="shared" si="0"/>
        <v>1.9842271293375395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4.032258064516129</v>
      </c>
      <c r="BS17" s="468"/>
      <c r="BT17" s="469">
        <f t="shared" si="10"/>
        <v>0</v>
      </c>
      <c r="BU17" s="469" t="str">
        <f t="shared" si="1"/>
        <v/>
      </c>
      <c r="BV17" s="470">
        <f t="shared" si="11"/>
        <v>1.2720056985855297E-2</v>
      </c>
      <c r="BW17" s="471"/>
      <c r="BX17" s="471"/>
      <c r="BY17" s="469" t="str">
        <f t="shared" si="12"/>
        <v/>
      </c>
    </row>
    <row r="18" spans="1:77" s="34" customFormat="1" ht="24.9" customHeight="1" x14ac:dyDescent="0.3">
      <c r="A18" s="225" t="s">
        <v>52</v>
      </c>
      <c r="B18" s="226">
        <v>10</v>
      </c>
      <c r="C18" s="162">
        <v>317</v>
      </c>
      <c r="D18" s="162"/>
      <c r="E18" s="159"/>
      <c r="F18" s="159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/>
      <c r="AM18" s="529"/>
      <c r="AN18" s="245"/>
      <c r="AO18" s="162"/>
      <c r="AP18" s="331" t="str">
        <f t="shared" si="7"/>
        <v/>
      </c>
      <c r="AQ18" s="342"/>
      <c r="AR18" s="342"/>
      <c r="AS18" s="562"/>
      <c r="AT18" s="479">
        <f t="shared" si="0"/>
        <v>1.9842271293375395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4.032258064516129</v>
      </c>
      <c r="BS18" s="468"/>
      <c r="BT18" s="469">
        <f t="shared" si="10"/>
        <v>0</v>
      </c>
      <c r="BU18" s="469" t="str">
        <f t="shared" si="1"/>
        <v/>
      </c>
      <c r="BV18" s="470">
        <f t="shared" si="11"/>
        <v>1.2720056985855297E-2</v>
      </c>
      <c r="BW18" s="471"/>
      <c r="BX18" s="471"/>
      <c r="BY18" s="469" t="str">
        <f t="shared" si="12"/>
        <v/>
      </c>
    </row>
    <row r="19" spans="1:77" s="34" customFormat="1" ht="24.9" customHeight="1" x14ac:dyDescent="0.3">
      <c r="A19" s="225" t="s">
        <v>53</v>
      </c>
      <c r="B19" s="226">
        <v>11</v>
      </c>
      <c r="C19" s="162">
        <v>273</v>
      </c>
      <c r="D19" s="162"/>
      <c r="E19" s="159">
        <v>7.23</v>
      </c>
      <c r="F19" s="159">
        <v>7.21</v>
      </c>
      <c r="G19" s="158">
        <v>3090</v>
      </c>
      <c r="H19" s="158">
        <v>2740</v>
      </c>
      <c r="I19" s="297">
        <v>189</v>
      </c>
      <c r="J19" s="297">
        <v>7.7</v>
      </c>
      <c r="K19" s="457">
        <f t="shared" si="2"/>
        <v>95.925925925925938</v>
      </c>
      <c r="L19" s="297">
        <v>339</v>
      </c>
      <c r="M19" s="297">
        <v>11</v>
      </c>
      <c r="N19" s="457">
        <f t="shared" si="3"/>
        <v>96.755162241887902</v>
      </c>
      <c r="O19" s="297">
        <v>1035</v>
      </c>
      <c r="P19" s="297">
        <v>53</v>
      </c>
      <c r="Q19" s="457">
        <f t="shared" si="4"/>
        <v>94.879227053140085</v>
      </c>
      <c r="R19" s="159">
        <v>74.2</v>
      </c>
      <c r="S19" s="159">
        <v>24.7</v>
      </c>
      <c r="T19" s="159">
        <v>50.7</v>
      </c>
      <c r="U19" s="159">
        <v>19.7</v>
      </c>
      <c r="V19" s="159">
        <v>1.1499999999999999</v>
      </c>
      <c r="W19" s="159">
        <v>0.78</v>
      </c>
      <c r="X19" s="159">
        <v>0</v>
      </c>
      <c r="Y19" s="159">
        <v>0</v>
      </c>
      <c r="Z19" s="331">
        <f t="shared" si="13"/>
        <v>75.350000000000009</v>
      </c>
      <c r="AA19" s="331">
        <f t="shared" si="13"/>
        <v>25.48</v>
      </c>
      <c r="AB19" s="330">
        <f t="shared" si="5"/>
        <v>66.18447246184472</v>
      </c>
      <c r="AC19" s="159">
        <v>8.5</v>
      </c>
      <c r="AD19" s="159">
        <v>1.9</v>
      </c>
      <c r="AE19" s="175">
        <f t="shared" si="6"/>
        <v>77.647058823529406</v>
      </c>
      <c r="AF19" s="158"/>
      <c r="AG19" s="158"/>
      <c r="AH19" s="121" t="s">
        <v>215</v>
      </c>
      <c r="AI19" s="158" t="s">
        <v>216</v>
      </c>
      <c r="AJ19" s="158" t="s">
        <v>217</v>
      </c>
      <c r="AK19" s="305" t="s">
        <v>217</v>
      </c>
      <c r="AL19" s="339">
        <v>16</v>
      </c>
      <c r="AM19" s="529">
        <v>0.9</v>
      </c>
      <c r="AN19" s="245"/>
      <c r="AO19" s="162">
        <v>880</v>
      </c>
      <c r="AP19" s="331">
        <f t="shared" si="7"/>
        <v>567.74193548387098</v>
      </c>
      <c r="AQ19" s="342">
        <v>1550</v>
      </c>
      <c r="AR19" s="342">
        <v>5800</v>
      </c>
      <c r="AS19" s="562">
        <v>89.7</v>
      </c>
      <c r="AT19" s="479">
        <f t="shared" si="0"/>
        <v>1.8074712643678161</v>
      </c>
      <c r="AU19" s="331">
        <f t="shared" si="8"/>
        <v>38.249537976303941</v>
      </c>
      <c r="AV19" s="479">
        <f t="shared" si="9"/>
        <v>0.21870967741935485</v>
      </c>
      <c r="AW19" s="312"/>
      <c r="AX19" s="164"/>
      <c r="AY19" s="313"/>
      <c r="AZ19" s="355"/>
      <c r="BA19" s="356"/>
      <c r="BB19" s="356">
        <v>1.75</v>
      </c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4.032258064516129</v>
      </c>
      <c r="BS19" s="468">
        <v>3</v>
      </c>
      <c r="BT19" s="469">
        <f t="shared" si="10"/>
        <v>75</v>
      </c>
      <c r="BU19" s="469">
        <f t="shared" si="1"/>
        <v>6904.1428571428569</v>
      </c>
      <c r="BV19" s="470">
        <f t="shared" si="11"/>
        <v>0.28949545078577338</v>
      </c>
      <c r="BW19" s="471">
        <v>1</v>
      </c>
      <c r="BX19" s="471">
        <v>880</v>
      </c>
      <c r="BY19" s="469">
        <f t="shared" si="12"/>
        <v>567.74193548387098</v>
      </c>
    </row>
    <row r="20" spans="1:77" s="34" customFormat="1" ht="24.9" customHeight="1" x14ac:dyDescent="0.3">
      <c r="A20" s="225" t="s">
        <v>47</v>
      </c>
      <c r="B20" s="226">
        <v>12</v>
      </c>
      <c r="C20" s="162">
        <v>317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>
        <v>16.100000000000001</v>
      </c>
      <c r="AM20" s="529">
        <v>1.1000000000000001</v>
      </c>
      <c r="AN20" s="245"/>
      <c r="AO20" s="162">
        <v>870</v>
      </c>
      <c r="AP20" s="331" t="str">
        <f t="shared" si="7"/>
        <v/>
      </c>
      <c r="AQ20" s="342"/>
      <c r="AR20" s="342"/>
      <c r="AS20" s="562"/>
      <c r="AT20" s="479">
        <f t="shared" si="0"/>
        <v>1.6045918367346939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4.032258064516129</v>
      </c>
      <c r="BS20" s="468">
        <v>3</v>
      </c>
      <c r="BT20" s="469">
        <f t="shared" si="10"/>
        <v>75</v>
      </c>
      <c r="BU20" s="469" t="str">
        <f t="shared" si="1"/>
        <v/>
      </c>
      <c r="BV20" s="470">
        <f t="shared" si="11"/>
        <v>0.24931311692276381</v>
      </c>
      <c r="BW20" s="471">
        <v>1</v>
      </c>
      <c r="BX20" s="471">
        <v>870</v>
      </c>
      <c r="BY20" s="469" t="str">
        <f t="shared" si="12"/>
        <v/>
      </c>
    </row>
    <row r="21" spans="1:77" s="34" customFormat="1" ht="24.9" customHeight="1" x14ac:dyDescent="0.3">
      <c r="A21" s="225" t="s">
        <v>48</v>
      </c>
      <c r="B21" s="226">
        <v>13</v>
      </c>
      <c r="C21" s="162">
        <v>258</v>
      </c>
      <c r="D21" s="162"/>
      <c r="E21" s="159">
        <v>6.9</v>
      </c>
      <c r="F21" s="159">
        <v>7</v>
      </c>
      <c r="G21" s="158">
        <v>2830</v>
      </c>
      <c r="H21" s="158">
        <v>2160</v>
      </c>
      <c r="I21" s="297">
        <v>150</v>
      </c>
      <c r="J21" s="297">
        <v>7.1</v>
      </c>
      <c r="K21" s="457">
        <f t="shared" si="2"/>
        <v>95.266666666666666</v>
      </c>
      <c r="L21" s="297">
        <v>313</v>
      </c>
      <c r="M21" s="297">
        <v>7</v>
      </c>
      <c r="N21" s="457">
        <f t="shared" si="3"/>
        <v>97.763578274760391</v>
      </c>
      <c r="O21" s="297">
        <v>684</v>
      </c>
      <c r="P21" s="297">
        <v>33</v>
      </c>
      <c r="Q21" s="457">
        <f t="shared" si="4"/>
        <v>95.175438596491219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 t="s">
        <v>215</v>
      </c>
      <c r="AI21" s="158" t="s">
        <v>218</v>
      </c>
      <c r="AJ21" s="158" t="s">
        <v>217</v>
      </c>
      <c r="AK21" s="305" t="s">
        <v>217</v>
      </c>
      <c r="AL21" s="339">
        <v>15.9</v>
      </c>
      <c r="AM21" s="529">
        <v>1.2</v>
      </c>
      <c r="AN21" s="245"/>
      <c r="AO21" s="162">
        <v>900</v>
      </c>
      <c r="AP21" s="331" t="str">
        <f t="shared" si="7"/>
        <v/>
      </c>
      <c r="AQ21" s="342"/>
      <c r="AR21" s="342"/>
      <c r="AS21" s="562"/>
      <c r="AT21" s="479">
        <f t="shared" si="0"/>
        <v>2.0422077922077921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4.032258064516129</v>
      </c>
      <c r="BS21" s="468">
        <v>2</v>
      </c>
      <c r="BT21" s="469">
        <f t="shared" si="10"/>
        <v>50</v>
      </c>
      <c r="BU21" s="469" t="str">
        <f t="shared" si="1"/>
        <v/>
      </c>
      <c r="BV21" s="470">
        <f t="shared" si="11"/>
        <v>0.20942735683920979</v>
      </c>
      <c r="BW21" s="471">
        <v>1</v>
      </c>
      <c r="BX21" s="471">
        <v>900</v>
      </c>
      <c r="BY21" s="469" t="str">
        <f t="shared" si="12"/>
        <v/>
      </c>
    </row>
    <row r="22" spans="1:77" s="34" customFormat="1" ht="24.9" customHeight="1" x14ac:dyDescent="0.3">
      <c r="A22" s="225" t="s">
        <v>49</v>
      </c>
      <c r="B22" s="226">
        <v>14</v>
      </c>
      <c r="C22" s="162">
        <v>316</v>
      </c>
      <c r="D22" s="162"/>
      <c r="E22" s="159">
        <v>7.21</v>
      </c>
      <c r="F22" s="159">
        <v>7.33</v>
      </c>
      <c r="G22" s="158">
        <v>3040</v>
      </c>
      <c r="H22" s="158">
        <v>2800</v>
      </c>
      <c r="I22" s="297">
        <v>108</v>
      </c>
      <c r="J22" s="297">
        <v>11</v>
      </c>
      <c r="K22" s="457">
        <f t="shared" si="2"/>
        <v>89.81481481481481</v>
      </c>
      <c r="L22" s="297"/>
      <c r="M22" s="297"/>
      <c r="N22" s="457" t="str">
        <f t="shared" si="3"/>
        <v/>
      </c>
      <c r="O22" s="297">
        <v>785</v>
      </c>
      <c r="P22" s="297">
        <v>43</v>
      </c>
      <c r="Q22" s="457">
        <f t="shared" si="4"/>
        <v>94.522292993630572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>
        <v>15.9</v>
      </c>
      <c r="AM22" s="529">
        <v>0.55000000000000004</v>
      </c>
      <c r="AN22" s="245"/>
      <c r="AO22" s="162">
        <v>900</v>
      </c>
      <c r="AP22" s="331" t="str">
        <f t="shared" si="7"/>
        <v/>
      </c>
      <c r="AQ22" s="342"/>
      <c r="AR22" s="342"/>
      <c r="AS22" s="562"/>
      <c r="AT22" s="479">
        <f t="shared" si="0"/>
        <v>1.6086956521739131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4.032258064516129</v>
      </c>
      <c r="BS22" s="468">
        <v>3</v>
      </c>
      <c r="BT22" s="469">
        <f t="shared" si="10"/>
        <v>75</v>
      </c>
      <c r="BU22" s="469" t="str">
        <f t="shared" si="1"/>
        <v/>
      </c>
      <c r="BV22" s="470">
        <f t="shared" si="11"/>
        <v>0.25010208248264598</v>
      </c>
      <c r="BW22" s="471">
        <v>1</v>
      </c>
      <c r="BX22" s="471">
        <v>900</v>
      </c>
      <c r="BY22" s="469" t="str">
        <f t="shared" si="12"/>
        <v/>
      </c>
    </row>
    <row r="23" spans="1:77" s="34" customFormat="1" ht="24.9" customHeight="1" x14ac:dyDescent="0.3">
      <c r="A23" s="225" t="s">
        <v>50</v>
      </c>
      <c r="B23" s="226">
        <v>15</v>
      </c>
      <c r="C23" s="162">
        <v>288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/>
      <c r="AM23" s="529"/>
      <c r="AN23" s="245"/>
      <c r="AO23" s="162">
        <v>880</v>
      </c>
      <c r="AP23" s="331" t="str">
        <f t="shared" si="7"/>
        <v/>
      </c>
      <c r="AQ23" s="342"/>
      <c r="AR23" s="342"/>
      <c r="AS23" s="562"/>
      <c r="AT23" s="479">
        <f t="shared" si="0"/>
        <v>1.2261208576998051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4.032258064516129</v>
      </c>
      <c r="BS23" s="468">
        <v>9</v>
      </c>
      <c r="BT23" s="469">
        <f t="shared" si="10"/>
        <v>225</v>
      </c>
      <c r="BU23" s="469" t="str">
        <f t="shared" si="1"/>
        <v/>
      </c>
      <c r="BV23" s="470">
        <f t="shared" si="11"/>
        <v>0.79525089605734767</v>
      </c>
      <c r="BW23" s="471">
        <v>1</v>
      </c>
      <c r="BX23" s="471">
        <v>880</v>
      </c>
      <c r="BY23" s="469" t="str">
        <f t="shared" si="12"/>
        <v/>
      </c>
    </row>
    <row r="24" spans="1:77" s="34" customFormat="1" ht="24.9" customHeight="1" x14ac:dyDescent="0.3">
      <c r="A24" s="225" t="s">
        <v>51</v>
      </c>
      <c r="B24" s="226">
        <v>16</v>
      </c>
      <c r="C24" s="162">
        <v>288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/>
      <c r="AM24" s="529"/>
      <c r="AN24" s="245"/>
      <c r="AO24" s="162"/>
      <c r="AP24" s="331" t="str">
        <f t="shared" si="7"/>
        <v/>
      </c>
      <c r="AQ24" s="342"/>
      <c r="AR24" s="342"/>
      <c r="AS24" s="562"/>
      <c r="AT24" s="479">
        <f t="shared" si="0"/>
        <v>2.1840277777777777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4.032258064516129</v>
      </c>
      <c r="BS24" s="468"/>
      <c r="BT24" s="469">
        <f t="shared" si="10"/>
        <v>0</v>
      </c>
      <c r="BU24" s="469" t="str">
        <f t="shared" si="1"/>
        <v/>
      </c>
      <c r="BV24" s="470">
        <f t="shared" si="11"/>
        <v>1.4000896057347671E-2</v>
      </c>
      <c r="BW24" s="471"/>
      <c r="BX24" s="471"/>
      <c r="BY24" s="469" t="str">
        <f t="shared" si="12"/>
        <v/>
      </c>
    </row>
    <row r="25" spans="1:77" s="34" customFormat="1" ht="24.9" customHeight="1" x14ac:dyDescent="0.3">
      <c r="A25" s="225" t="s">
        <v>52</v>
      </c>
      <c r="B25" s="226">
        <v>17</v>
      </c>
      <c r="C25" s="162">
        <v>288</v>
      </c>
      <c r="D25" s="162"/>
      <c r="E25" s="159"/>
      <c r="F25" s="159"/>
      <c r="G25" s="158"/>
      <c r="H25" s="158"/>
      <c r="I25" s="297"/>
      <c r="J25" s="297"/>
      <c r="K25" s="457" t="str">
        <f t="shared" si="2"/>
        <v/>
      </c>
      <c r="L25" s="297"/>
      <c r="M25" s="297"/>
      <c r="N25" s="457" t="str">
        <f t="shared" si="3"/>
        <v/>
      </c>
      <c r="O25" s="297"/>
      <c r="P25" s="297"/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/>
      <c r="AI25" s="158"/>
      <c r="AJ25" s="158"/>
      <c r="AK25" s="305"/>
      <c r="AL25" s="339"/>
      <c r="AM25" s="529"/>
      <c r="AN25" s="245"/>
      <c r="AO25" s="162"/>
      <c r="AP25" s="331" t="str">
        <f t="shared" si="7"/>
        <v/>
      </c>
      <c r="AQ25" s="342"/>
      <c r="AR25" s="342"/>
      <c r="AS25" s="562"/>
      <c r="AT25" s="479">
        <f t="shared" si="0"/>
        <v>2.1840277777777777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4.032258064516129</v>
      </c>
      <c r="BS25" s="468"/>
      <c r="BT25" s="469">
        <f t="shared" si="10"/>
        <v>0</v>
      </c>
      <c r="BU25" s="469" t="str">
        <f t="shared" si="1"/>
        <v/>
      </c>
      <c r="BV25" s="470">
        <f t="shared" si="11"/>
        <v>1.4000896057347671E-2</v>
      </c>
      <c r="BW25" s="471"/>
      <c r="BX25" s="471"/>
      <c r="BY25" s="469" t="str">
        <f t="shared" si="12"/>
        <v/>
      </c>
    </row>
    <row r="26" spans="1:77" s="34" customFormat="1" ht="24.6" customHeight="1" x14ac:dyDescent="0.3">
      <c r="A26" s="225" t="s">
        <v>53</v>
      </c>
      <c r="B26" s="226">
        <v>18</v>
      </c>
      <c r="C26" s="162">
        <v>271</v>
      </c>
      <c r="D26" s="162"/>
      <c r="E26" s="159">
        <v>7.24</v>
      </c>
      <c r="F26" s="159">
        <v>7.35</v>
      </c>
      <c r="G26" s="158">
        <v>3060</v>
      </c>
      <c r="H26" s="158">
        <v>2755</v>
      </c>
      <c r="I26" s="297">
        <v>193</v>
      </c>
      <c r="J26" s="297">
        <v>8.1999999999999993</v>
      </c>
      <c r="K26" s="457">
        <f t="shared" si="2"/>
        <v>95.751295336787564</v>
      </c>
      <c r="L26" s="297">
        <v>580</v>
      </c>
      <c r="M26" s="297">
        <v>12</v>
      </c>
      <c r="N26" s="457">
        <f t="shared" si="3"/>
        <v>97.931034482758619</v>
      </c>
      <c r="O26" s="297">
        <v>879</v>
      </c>
      <c r="P26" s="297">
        <v>49</v>
      </c>
      <c r="Q26" s="457">
        <f t="shared" si="4"/>
        <v>94.425483503981795</v>
      </c>
      <c r="R26" s="159">
        <v>78.8</v>
      </c>
      <c r="S26" s="159">
        <v>26.3</v>
      </c>
      <c r="T26" s="159">
        <v>53.9</v>
      </c>
      <c r="U26" s="159">
        <v>20.9</v>
      </c>
      <c r="V26" s="159">
        <v>1.2</v>
      </c>
      <c r="W26" s="159">
        <v>0.8</v>
      </c>
      <c r="X26" s="159">
        <v>0</v>
      </c>
      <c r="Y26" s="159">
        <v>0</v>
      </c>
      <c r="Z26" s="331">
        <f t="shared" si="13"/>
        <v>80</v>
      </c>
      <c r="AA26" s="331">
        <f t="shared" si="13"/>
        <v>27.1</v>
      </c>
      <c r="AB26" s="330">
        <f t="shared" si="5"/>
        <v>66.125</v>
      </c>
      <c r="AC26" s="159">
        <v>9</v>
      </c>
      <c r="AD26" s="159">
        <v>2.1</v>
      </c>
      <c r="AE26" s="175">
        <f t="shared" si="6"/>
        <v>76.666666666666671</v>
      </c>
      <c r="AF26" s="158"/>
      <c r="AG26" s="158"/>
      <c r="AH26" s="121" t="s">
        <v>215</v>
      </c>
      <c r="AI26" s="158" t="s">
        <v>216</v>
      </c>
      <c r="AJ26" s="158" t="s">
        <v>217</v>
      </c>
      <c r="AK26" s="305" t="s">
        <v>217</v>
      </c>
      <c r="AL26" s="339"/>
      <c r="AM26" s="529"/>
      <c r="AN26" s="245"/>
      <c r="AO26" s="162">
        <v>890</v>
      </c>
      <c r="AP26" s="331">
        <f t="shared" si="7"/>
        <v>542.68292682926824</v>
      </c>
      <c r="AQ26" s="342">
        <v>1640</v>
      </c>
      <c r="AR26" s="342">
        <v>6060</v>
      </c>
      <c r="AS26" s="562">
        <v>91</v>
      </c>
      <c r="AT26" s="479">
        <f t="shared" si="0"/>
        <v>1.9595015576323989</v>
      </c>
      <c r="AU26" s="331">
        <f t="shared" ref="AU26:AU30" si="14">+IF(AV26="","",((AT$6*AQ26)/((BR26*AR26)+(J26*C26))))</f>
        <v>38.696535115094818</v>
      </c>
      <c r="AV26" s="479">
        <f t="shared" ref="AV26:AV30" si="15">+IF(AQ26="","",(L26/AQ26))</f>
        <v>0.35365853658536583</v>
      </c>
      <c r="AW26" s="312"/>
      <c r="AX26" s="164"/>
      <c r="AY26" s="313"/>
      <c r="AZ26" s="355"/>
      <c r="BA26" s="356"/>
      <c r="BB26" s="356">
        <v>1.35</v>
      </c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4.032258064516129</v>
      </c>
      <c r="BS26" s="468">
        <v>2</v>
      </c>
      <c r="BT26" s="469">
        <f t="shared" si="10"/>
        <v>50</v>
      </c>
      <c r="BU26" s="469" t="str">
        <f t="shared" ref="BU26:BU28" si="16">IF(AQ23="","",((1+BV26)*AQ23/BV26))</f>
        <v/>
      </c>
      <c r="BV26" s="470">
        <f t="shared" si="11"/>
        <v>0.1993810260683252</v>
      </c>
      <c r="BW26" s="471">
        <v>1</v>
      </c>
      <c r="BX26" s="471">
        <v>890</v>
      </c>
      <c r="BY26" s="469" t="str">
        <f t="shared" ref="BY26:BY28" si="17">IF(AQ23="","",BX26*BW26*1000/AQ23)</f>
        <v/>
      </c>
    </row>
    <row r="27" spans="1:77" s="34" customFormat="1" ht="24.9" customHeight="1" x14ac:dyDescent="0.3">
      <c r="A27" s="225" t="s">
        <v>47</v>
      </c>
      <c r="B27" s="226">
        <v>19</v>
      </c>
      <c r="C27" s="162">
        <v>340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>
        <v>14.7</v>
      </c>
      <c r="AM27" s="529">
        <v>0</v>
      </c>
      <c r="AN27" s="245"/>
      <c r="AO27" s="162">
        <v>900</v>
      </c>
      <c r="AP27" s="331" t="str">
        <f t="shared" si="7"/>
        <v/>
      </c>
      <c r="AQ27" s="342"/>
      <c r="AR27" s="342"/>
      <c r="AS27" s="562"/>
      <c r="AT27" s="479">
        <f t="shared" si="0"/>
        <v>1.4295454545454545</v>
      </c>
      <c r="AU27" s="331" t="str">
        <f t="shared" si="14"/>
        <v/>
      </c>
      <c r="AV27" s="479" t="str">
        <f t="shared" si="15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4.032258064516129</v>
      </c>
      <c r="BS27" s="468">
        <v>4</v>
      </c>
      <c r="BT27" s="469">
        <f t="shared" si="10"/>
        <v>100</v>
      </c>
      <c r="BU27" s="469" t="str">
        <f t="shared" si="16"/>
        <v/>
      </c>
      <c r="BV27" s="470">
        <f t="shared" si="11"/>
        <v>0.30597722960151802</v>
      </c>
      <c r="BW27" s="471">
        <v>1</v>
      </c>
      <c r="BX27" s="471">
        <v>900</v>
      </c>
      <c r="BY27" s="469" t="str">
        <f t="shared" si="17"/>
        <v/>
      </c>
    </row>
    <row r="28" spans="1:77" s="34" customFormat="1" ht="24.9" customHeight="1" x14ac:dyDescent="0.3">
      <c r="A28" s="225" t="s">
        <v>48</v>
      </c>
      <c r="B28" s="226">
        <v>20</v>
      </c>
      <c r="C28" s="162">
        <v>296</v>
      </c>
      <c r="D28" s="162"/>
      <c r="E28" s="159"/>
      <c r="F28" s="159">
        <v>7.1</v>
      </c>
      <c r="G28" s="158"/>
      <c r="H28" s="158">
        <v>2080</v>
      </c>
      <c r="I28" s="297"/>
      <c r="J28" s="297">
        <v>13</v>
      </c>
      <c r="K28" s="457" t="str">
        <f t="shared" si="2"/>
        <v/>
      </c>
      <c r="L28" s="297"/>
      <c r="M28" s="297">
        <v>8.3000000000000007</v>
      </c>
      <c r="N28" s="457" t="str">
        <f t="shared" si="3"/>
        <v/>
      </c>
      <c r="O28" s="297"/>
      <c r="P28" s="297">
        <v>40</v>
      </c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 t="s">
        <v>215</v>
      </c>
      <c r="AI28" s="158" t="s">
        <v>218</v>
      </c>
      <c r="AJ28" s="158" t="s">
        <v>217</v>
      </c>
      <c r="AK28" s="305" t="s">
        <v>217</v>
      </c>
      <c r="AL28" s="339">
        <v>14.5</v>
      </c>
      <c r="AM28" s="529">
        <v>0</v>
      </c>
      <c r="AN28" s="245"/>
      <c r="AO28" s="162">
        <v>980</v>
      </c>
      <c r="AP28" s="331" t="str">
        <f t="shared" si="7"/>
        <v/>
      </c>
      <c r="AQ28" s="342"/>
      <c r="AR28" s="342"/>
      <c r="AS28" s="562"/>
      <c r="AT28" s="479">
        <f t="shared" si="0"/>
        <v>1.5883838383838385</v>
      </c>
      <c r="AU28" s="331" t="str">
        <f t="shared" si="14"/>
        <v/>
      </c>
      <c r="AV28" s="479" t="str">
        <f t="shared" si="15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4.032258064516129</v>
      </c>
      <c r="BS28" s="468">
        <v>4</v>
      </c>
      <c r="BT28" s="469">
        <f t="shared" si="10"/>
        <v>100</v>
      </c>
      <c r="BU28" s="469" t="str">
        <f t="shared" si="16"/>
        <v/>
      </c>
      <c r="BV28" s="470">
        <f t="shared" si="11"/>
        <v>0.35146033129904097</v>
      </c>
      <c r="BW28" s="471">
        <v>1</v>
      </c>
      <c r="BX28" s="471">
        <v>980</v>
      </c>
      <c r="BY28" s="469" t="str">
        <f t="shared" si="17"/>
        <v/>
      </c>
    </row>
    <row r="29" spans="1:77" s="34" customFormat="1" ht="24.9" customHeight="1" x14ac:dyDescent="0.3">
      <c r="A29" s="225" t="s">
        <v>49</v>
      </c>
      <c r="B29" s="226">
        <v>21</v>
      </c>
      <c r="C29" s="162">
        <v>277</v>
      </c>
      <c r="D29" s="162"/>
      <c r="E29" s="159">
        <v>7.3</v>
      </c>
      <c r="F29" s="159">
        <v>7.4</v>
      </c>
      <c r="G29" s="158">
        <v>2713</v>
      </c>
      <c r="H29" s="158">
        <v>2600</v>
      </c>
      <c r="I29" s="297">
        <v>211</v>
      </c>
      <c r="J29" s="297">
        <v>7.5</v>
      </c>
      <c r="K29" s="457">
        <f t="shared" si="2"/>
        <v>96.445497630331758</v>
      </c>
      <c r="L29" s="297"/>
      <c r="M29" s="297"/>
      <c r="N29" s="457" t="str">
        <f t="shared" si="3"/>
        <v/>
      </c>
      <c r="O29" s="297">
        <v>893</v>
      </c>
      <c r="P29" s="297">
        <v>54</v>
      </c>
      <c r="Q29" s="457">
        <f t="shared" si="4"/>
        <v>93.952967525195973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 t="s">
        <v>215</v>
      </c>
      <c r="AI29" s="158" t="s">
        <v>216</v>
      </c>
      <c r="AJ29" s="158" t="s">
        <v>217</v>
      </c>
      <c r="AK29" s="305" t="s">
        <v>217</v>
      </c>
      <c r="AL29" s="339">
        <v>14.6</v>
      </c>
      <c r="AM29" s="529">
        <v>2.15</v>
      </c>
      <c r="AN29" s="245"/>
      <c r="AO29" s="162">
        <v>970</v>
      </c>
      <c r="AP29" s="331" t="str">
        <f t="shared" si="7"/>
        <v/>
      </c>
      <c r="AQ29" s="342"/>
      <c r="AR29" s="342"/>
      <c r="AS29" s="562"/>
      <c r="AT29" s="479">
        <f t="shared" si="0"/>
        <v>1.7869318181818181</v>
      </c>
      <c r="AU29" s="331" t="str">
        <f t="shared" si="14"/>
        <v/>
      </c>
      <c r="AV29" s="479" t="str">
        <f t="shared" si="15"/>
        <v/>
      </c>
      <c r="AW29" s="312"/>
      <c r="AX29" s="164"/>
      <c r="AY29" s="313"/>
      <c r="AZ29" s="355"/>
      <c r="BA29" s="356"/>
      <c r="BB29" s="356"/>
      <c r="BC29" s="347">
        <v>19.87</v>
      </c>
      <c r="BD29" s="347">
        <v>15.99</v>
      </c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4.032258064516129</v>
      </c>
      <c r="BS29" s="468">
        <v>3</v>
      </c>
      <c r="BT29" s="469">
        <f t="shared" si="10"/>
        <v>75</v>
      </c>
      <c r="BU29" s="469">
        <f>IF(AQ26="","",((1+BV29)*AQ26/BV29))</f>
        <v>7388.0326530612247</v>
      </c>
      <c r="BV29" s="470">
        <f t="shared" si="11"/>
        <v>0.28531501106323515</v>
      </c>
      <c r="BW29" s="471">
        <v>1</v>
      </c>
      <c r="BX29" s="471">
        <v>970</v>
      </c>
      <c r="BY29" s="469">
        <f>IF(AQ26="","",BX29*BW29*1000/AQ26)</f>
        <v>591.46341463414637</v>
      </c>
    </row>
    <row r="30" spans="1:77" s="34" customFormat="1" ht="24.9" customHeight="1" x14ac:dyDescent="0.3">
      <c r="A30" s="225" t="s">
        <v>50</v>
      </c>
      <c r="B30" s="226">
        <v>22</v>
      </c>
      <c r="C30" s="162">
        <v>304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>
        <v>14.5</v>
      </c>
      <c r="AM30" s="529">
        <v>2.38</v>
      </c>
      <c r="AN30" s="245"/>
      <c r="AO30" s="162">
        <v>960</v>
      </c>
      <c r="AP30" s="331" t="str">
        <f t="shared" si="7"/>
        <v/>
      </c>
      <c r="AQ30" s="342"/>
      <c r="AR30" s="342"/>
      <c r="AS30" s="562"/>
      <c r="AT30" s="479">
        <f t="shared" si="0"/>
        <v>0.96177370030581044</v>
      </c>
      <c r="AU30" s="331" t="str">
        <f t="shared" si="14"/>
        <v/>
      </c>
      <c r="AV30" s="479" t="str">
        <f t="shared" si="15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4.032258064516129</v>
      </c>
      <c r="BS30" s="468">
        <v>14</v>
      </c>
      <c r="BT30" s="469">
        <f t="shared" si="10"/>
        <v>350</v>
      </c>
      <c r="BU30" s="469" t="str">
        <f t="shared" si="1"/>
        <v/>
      </c>
      <c r="BV30" s="470">
        <f t="shared" si="11"/>
        <v>1.1645797962648559</v>
      </c>
      <c r="BW30" s="471">
        <v>1</v>
      </c>
      <c r="BX30" s="471">
        <v>960</v>
      </c>
      <c r="BY30" s="469" t="str">
        <f t="shared" si="12"/>
        <v/>
      </c>
    </row>
    <row r="31" spans="1:77" s="34" customFormat="1" ht="24.9" customHeight="1" x14ac:dyDescent="0.3">
      <c r="A31" s="225" t="s">
        <v>51</v>
      </c>
      <c r="B31" s="226">
        <v>23</v>
      </c>
      <c r="C31" s="162">
        <v>305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/>
      <c r="AM31" s="529"/>
      <c r="AN31" s="245"/>
      <c r="AO31" s="162"/>
      <c r="AP31" s="331" t="str">
        <f t="shared" si="7"/>
        <v/>
      </c>
      <c r="AQ31" s="342"/>
      <c r="AR31" s="342"/>
      <c r="AS31" s="562"/>
      <c r="AT31" s="479">
        <f t="shared" si="0"/>
        <v>2.0622950819672132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4.032258064516129</v>
      </c>
      <c r="BS31" s="468"/>
      <c r="BT31" s="469">
        <f t="shared" si="10"/>
        <v>0</v>
      </c>
      <c r="BU31" s="469" t="str">
        <f t="shared" si="1"/>
        <v/>
      </c>
      <c r="BV31" s="470">
        <f t="shared" si="11"/>
        <v>1.3220518244315176E-2</v>
      </c>
      <c r="BW31" s="471"/>
      <c r="BX31" s="471"/>
      <c r="BY31" s="469" t="str">
        <f t="shared" si="12"/>
        <v/>
      </c>
    </row>
    <row r="32" spans="1:77" s="34" customFormat="1" ht="24.9" customHeight="1" x14ac:dyDescent="0.3">
      <c r="A32" s="225" t="s">
        <v>52</v>
      </c>
      <c r="B32" s="226">
        <v>24</v>
      </c>
      <c r="C32" s="162">
        <v>304</v>
      </c>
      <c r="D32" s="162"/>
      <c r="E32" s="159"/>
      <c r="F32" s="159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339"/>
      <c r="AM32" s="529"/>
      <c r="AN32" s="245"/>
      <c r="AO32" s="162"/>
      <c r="AP32" s="331" t="str">
        <f t="shared" si="7"/>
        <v/>
      </c>
      <c r="AQ32" s="342"/>
      <c r="AR32" s="342"/>
      <c r="AS32" s="562"/>
      <c r="AT32" s="479">
        <f t="shared" si="0"/>
        <v>2.0690789473684212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4.032258064516129</v>
      </c>
      <c r="BS32" s="468"/>
      <c r="BT32" s="469">
        <f t="shared" si="10"/>
        <v>0</v>
      </c>
      <c r="BU32" s="469" t="str">
        <f t="shared" si="1"/>
        <v/>
      </c>
      <c r="BV32" s="470">
        <f t="shared" si="11"/>
        <v>1.3264006791171477E-2</v>
      </c>
      <c r="BW32" s="471"/>
      <c r="BX32" s="471"/>
      <c r="BY32" s="469" t="str">
        <f t="shared" si="12"/>
        <v/>
      </c>
    </row>
    <row r="33" spans="1:77" s="34" customFormat="1" ht="24.9" customHeight="1" x14ac:dyDescent="0.3">
      <c r="A33" s="225" t="s">
        <v>53</v>
      </c>
      <c r="B33" s="226">
        <v>25</v>
      </c>
      <c r="C33" s="162">
        <v>305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529"/>
      <c r="AN33" s="245"/>
      <c r="AO33" s="162"/>
      <c r="AP33" s="331" t="str">
        <f t="shared" si="7"/>
        <v/>
      </c>
      <c r="AQ33" s="342"/>
      <c r="AR33" s="342"/>
      <c r="AS33" s="562"/>
      <c r="AT33" s="479">
        <f t="shared" si="0"/>
        <v>2.0622950819672132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4.032258064516129</v>
      </c>
      <c r="BS33" s="468"/>
      <c r="BT33" s="469">
        <f t="shared" si="10"/>
        <v>0</v>
      </c>
      <c r="BU33" s="469" t="str">
        <f t="shared" si="1"/>
        <v/>
      </c>
      <c r="BV33" s="470">
        <f t="shared" si="11"/>
        <v>1.3220518244315176E-2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47</v>
      </c>
      <c r="B34" s="226">
        <v>26</v>
      </c>
      <c r="C34" s="162">
        <v>304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/>
      <c r="AM34" s="529"/>
      <c r="AN34" s="245"/>
      <c r="AO34" s="162"/>
      <c r="AP34" s="331" t="str">
        <f t="shared" si="7"/>
        <v/>
      </c>
      <c r="AQ34" s="342"/>
      <c r="AR34" s="342"/>
      <c r="AS34" s="562"/>
      <c r="AT34" s="479">
        <f t="shared" si="0"/>
        <v>2.0690789473684212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4.032258064516129</v>
      </c>
      <c r="BS34" s="468"/>
      <c r="BT34" s="469">
        <f t="shared" si="10"/>
        <v>0</v>
      </c>
      <c r="BU34" s="469" t="str">
        <f t="shared" si="1"/>
        <v/>
      </c>
      <c r="BV34" s="470">
        <f t="shared" si="11"/>
        <v>1.3264006791171477E-2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48</v>
      </c>
      <c r="B35" s="226">
        <v>27</v>
      </c>
      <c r="C35" s="162">
        <v>315</v>
      </c>
      <c r="D35" s="162"/>
      <c r="E35" s="159">
        <v>7.34</v>
      </c>
      <c r="F35" s="159">
        <v>7.3</v>
      </c>
      <c r="G35" s="158">
        <v>3270</v>
      </c>
      <c r="H35" s="158">
        <v>3030</v>
      </c>
      <c r="I35" s="297">
        <v>174</v>
      </c>
      <c r="J35" s="297">
        <v>10</v>
      </c>
      <c r="K35" s="457">
        <f t="shared" si="2"/>
        <v>94.252873563218387</v>
      </c>
      <c r="L35" s="297">
        <v>520</v>
      </c>
      <c r="M35" s="297">
        <v>14</v>
      </c>
      <c r="N35" s="457">
        <f t="shared" si="3"/>
        <v>97.307692307692307</v>
      </c>
      <c r="O35" s="297">
        <v>683</v>
      </c>
      <c r="P35" s="297">
        <v>38</v>
      </c>
      <c r="Q35" s="457">
        <f t="shared" si="4"/>
        <v>94.436310395314791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216</v>
      </c>
      <c r="AJ35" s="158" t="s">
        <v>217</v>
      </c>
      <c r="AK35" s="305" t="s">
        <v>217</v>
      </c>
      <c r="AL35" s="339">
        <v>13.9</v>
      </c>
      <c r="AM35" s="529">
        <v>2.2999999999999998</v>
      </c>
      <c r="AN35" s="245"/>
      <c r="AO35" s="162">
        <v>960</v>
      </c>
      <c r="AP35" s="331">
        <f t="shared" si="7"/>
        <v>558.1395348837209</v>
      </c>
      <c r="AQ35" s="342">
        <v>1720</v>
      </c>
      <c r="AR35" s="342">
        <v>6380</v>
      </c>
      <c r="AS35" s="562">
        <v>90.8</v>
      </c>
      <c r="AT35" s="479">
        <f t="shared" si="0"/>
        <v>1.6128205128205129</v>
      </c>
      <c r="AU35" s="331">
        <f t="shared" si="8"/>
        <v>37.46665921912529</v>
      </c>
      <c r="AV35" s="479">
        <f t="shared" si="9"/>
        <v>0.30232558139534882</v>
      </c>
      <c r="AW35" s="312"/>
      <c r="AX35" s="164"/>
      <c r="AY35" s="313"/>
      <c r="AZ35" s="355"/>
      <c r="BA35" s="356"/>
      <c r="BB35" s="356">
        <v>1.41</v>
      </c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4.032258064516129</v>
      </c>
      <c r="BS35" s="468">
        <v>3</v>
      </c>
      <c r="BT35" s="469">
        <f t="shared" si="10"/>
        <v>75</v>
      </c>
      <c r="BU35" s="469">
        <f t="shared" si="1"/>
        <v>8575.4285714285706</v>
      </c>
      <c r="BV35" s="470">
        <f t="shared" si="11"/>
        <v>0.25089605734767023</v>
      </c>
      <c r="BW35" s="471">
        <v>1</v>
      </c>
      <c r="BX35" s="471">
        <v>960</v>
      </c>
      <c r="BY35" s="469">
        <f t="shared" si="12"/>
        <v>558.1395348837209</v>
      </c>
    </row>
    <row r="36" spans="1:77" s="34" customFormat="1" ht="24.9" customHeight="1" x14ac:dyDescent="0.3">
      <c r="A36" s="225" t="s">
        <v>49</v>
      </c>
      <c r="B36" s="226">
        <v>28</v>
      </c>
      <c r="C36" s="162">
        <v>292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>
        <v>13.6</v>
      </c>
      <c r="AM36" s="529">
        <v>2.5299999999999998</v>
      </c>
      <c r="AN36" s="245"/>
      <c r="AO36" s="162">
        <v>960</v>
      </c>
      <c r="AP36" s="331" t="str">
        <f t="shared" si="7"/>
        <v/>
      </c>
      <c r="AQ36" s="342"/>
      <c r="AR36" s="342"/>
      <c r="AS36" s="562"/>
      <c r="AT36" s="479">
        <f t="shared" si="0"/>
        <v>1.6045918367346939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4.032258064516129</v>
      </c>
      <c r="BS36" s="468">
        <v>4</v>
      </c>
      <c r="BT36" s="469">
        <f t="shared" si="10"/>
        <v>100</v>
      </c>
      <c r="BU36" s="469" t="str">
        <f t="shared" si="1"/>
        <v/>
      </c>
      <c r="BV36" s="470">
        <f t="shared" si="11"/>
        <v>0.35627485638532919</v>
      </c>
      <c r="BW36" s="471">
        <v>1</v>
      </c>
      <c r="BX36" s="471">
        <v>960</v>
      </c>
      <c r="BY36" s="469" t="str">
        <f t="shared" si="12"/>
        <v/>
      </c>
    </row>
    <row r="37" spans="1:77" s="34" customFormat="1" ht="24.9" customHeight="1" x14ac:dyDescent="0.3">
      <c r="A37" s="225" t="s">
        <v>50</v>
      </c>
      <c r="B37" s="226">
        <v>29</v>
      </c>
      <c r="C37" s="162">
        <v>335</v>
      </c>
      <c r="D37" s="162"/>
      <c r="E37" s="159">
        <v>7.29</v>
      </c>
      <c r="F37" s="159">
        <v>7.33</v>
      </c>
      <c r="G37" s="158">
        <v>3060</v>
      </c>
      <c r="H37" s="158">
        <v>2900</v>
      </c>
      <c r="I37" s="297">
        <v>188</v>
      </c>
      <c r="J37" s="297">
        <v>12</v>
      </c>
      <c r="K37" s="457">
        <f t="shared" si="2"/>
        <v>93.61702127659575</v>
      </c>
      <c r="L37" s="297"/>
      <c r="M37" s="297"/>
      <c r="N37" s="457" t="str">
        <f t="shared" si="3"/>
        <v/>
      </c>
      <c r="O37" s="297">
        <v>809</v>
      </c>
      <c r="P37" s="297">
        <v>42</v>
      </c>
      <c r="Q37" s="457">
        <f t="shared" si="4"/>
        <v>94.808405438813352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 t="s">
        <v>215</v>
      </c>
      <c r="AI37" s="158" t="s">
        <v>216</v>
      </c>
      <c r="AJ37" s="158" t="s">
        <v>217</v>
      </c>
      <c r="AK37" s="305" t="s">
        <v>217</v>
      </c>
      <c r="AL37" s="339">
        <v>13.5</v>
      </c>
      <c r="AM37" s="529">
        <v>1.05</v>
      </c>
      <c r="AN37" s="245"/>
      <c r="AO37" s="162">
        <v>960</v>
      </c>
      <c r="AP37" s="331" t="str">
        <f t="shared" si="7"/>
        <v/>
      </c>
      <c r="AQ37" s="342"/>
      <c r="AR37" s="342"/>
      <c r="AS37" s="562"/>
      <c r="AT37" s="479">
        <f t="shared" si="0"/>
        <v>1.8776119402985074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4.032258064516129</v>
      </c>
      <c r="BS37" s="468"/>
      <c r="BT37" s="469">
        <f t="shared" si="10"/>
        <v>0</v>
      </c>
      <c r="BU37" s="469" t="str">
        <f t="shared" si="1"/>
        <v/>
      </c>
      <c r="BV37" s="470">
        <f t="shared" si="11"/>
        <v>1.2036591237361579E-2</v>
      </c>
      <c r="BW37" s="471">
        <v>1</v>
      </c>
      <c r="BX37" s="471">
        <v>960</v>
      </c>
      <c r="BY37" s="469" t="str">
        <f t="shared" si="12"/>
        <v/>
      </c>
    </row>
    <row r="38" spans="1:77" s="34" customFormat="1" ht="24.9" customHeight="1" x14ac:dyDescent="0.3">
      <c r="A38" s="225" t="s">
        <v>51</v>
      </c>
      <c r="B38" s="226">
        <v>30</v>
      </c>
      <c r="C38" s="162">
        <v>335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7"/>
        <v/>
      </c>
      <c r="AQ38" s="342"/>
      <c r="AR38" s="342"/>
      <c r="AS38" s="562"/>
      <c r="AT38" s="479">
        <f t="shared" si="0"/>
        <v>1.8776119402985074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4.032258064516129</v>
      </c>
      <c r="BS38" s="468"/>
      <c r="BT38" s="469">
        <f t="shared" si="10"/>
        <v>0</v>
      </c>
      <c r="BU38" s="469" t="str">
        <f t="shared" si="1"/>
        <v/>
      </c>
      <c r="BV38" s="470">
        <f t="shared" si="11"/>
        <v>1.2036591237361579E-2</v>
      </c>
      <c r="BW38" s="471"/>
      <c r="BX38" s="471"/>
      <c r="BY38" s="469" t="str">
        <f t="shared" si="12"/>
        <v/>
      </c>
    </row>
    <row r="39" spans="1:77" s="34" customFormat="1" ht="24.9" customHeight="1" thickBot="1" x14ac:dyDescent="0.35">
      <c r="A39" s="225" t="s">
        <v>52</v>
      </c>
      <c r="B39" s="228">
        <v>31</v>
      </c>
      <c r="C39" s="165">
        <v>335</v>
      </c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7"/>
        <v/>
      </c>
      <c r="AQ39" s="343"/>
      <c r="AR39" s="343"/>
      <c r="AS39" s="574"/>
      <c r="AT39" s="479">
        <f t="shared" si="0"/>
        <v>1.8776119402985074</v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4.032258064516129</v>
      </c>
      <c r="BS39" s="468"/>
      <c r="BT39" s="469">
        <f t="shared" si="10"/>
        <v>0</v>
      </c>
      <c r="BU39" s="469" t="str">
        <f t="shared" si="1"/>
        <v/>
      </c>
      <c r="BV39" s="470">
        <f t="shared" si="11"/>
        <v>1.2036591237361579E-2</v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9364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564"/>
      <c r="AT40" s="169"/>
      <c r="AU40" s="173">
        <f>(AQ41*AT6)/(((BR40/31)*(AR41))+(C41*J41))</f>
        <v>37.509310363352249</v>
      </c>
      <c r="AV40" s="174"/>
      <c r="AW40" s="334" t="str">
        <f t="shared" ref="AW40:AY40" si="18">IF(SUM(AW9:AW39)=0,"",SUM(AW9:AW39))</f>
        <v/>
      </c>
      <c r="AX40" s="335" t="str">
        <f t="shared" si="18"/>
        <v/>
      </c>
      <c r="AY40" s="336" t="str">
        <f t="shared" si="18"/>
        <v/>
      </c>
      <c r="AZ40" s="359" t="str">
        <f>IF(SUM(AZ9:AZ39)=0,"",SUM(AZ9:AZ39))</f>
        <v/>
      </c>
      <c r="BA40" s="360"/>
      <c r="BB40" s="360"/>
      <c r="BC40" s="334">
        <f t="shared" ref="BC40" si="19">IF(SUM(BC9:BC39)=0,"",SUM(BC9:BC39))</f>
        <v>19.87</v>
      </c>
      <c r="BD40" s="360"/>
      <c r="BE40" s="349"/>
      <c r="BF40" s="349">
        <f t="shared" ref="BF40:BP40" si="20">+SUM(BF9:BF39)</f>
        <v>0</v>
      </c>
      <c r="BG40" s="306">
        <f t="shared" si="20"/>
        <v>0</v>
      </c>
      <c r="BH40" s="306">
        <f t="shared" si="20"/>
        <v>0</v>
      </c>
      <c r="BI40" s="306">
        <f t="shared" si="20"/>
        <v>0</v>
      </c>
      <c r="BJ40" s="306">
        <f t="shared" si="20"/>
        <v>0</v>
      </c>
      <c r="BK40" s="306">
        <f t="shared" si="20"/>
        <v>0</v>
      </c>
      <c r="BL40" s="335"/>
      <c r="BM40" s="173">
        <f t="shared" si="20"/>
        <v>0</v>
      </c>
      <c r="BN40" s="306">
        <f t="shared" si="20"/>
        <v>0</v>
      </c>
      <c r="BO40" s="306">
        <f t="shared" si="20"/>
        <v>0</v>
      </c>
      <c r="BP40" s="337">
        <f t="shared" si="20"/>
        <v>0</v>
      </c>
      <c r="BR40" s="472">
        <f>IF(SUM(BR9:BR39)=0,"",SUM(BR9:BR39))</f>
        <v>124.99999999999999</v>
      </c>
      <c r="BS40" s="474"/>
      <c r="BT40" s="473">
        <f>IF(SUM(BT9:BT39)=0,"",SUM(BT9:BT39))</f>
        <v>1850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302.06451612903226</v>
      </c>
      <c r="D41" s="175" t="e">
        <f>+AVERAGE(D9:D39)</f>
        <v>#DIV/0!</v>
      </c>
      <c r="E41" s="175">
        <f t="shared" ref="E41:AE41" si="21">+AVERAGE(E9:E39)</f>
        <v>7.243333333333335</v>
      </c>
      <c r="F41" s="175">
        <f t="shared" si="21"/>
        <v>7.2650000000000006</v>
      </c>
      <c r="G41" s="175">
        <f t="shared" si="21"/>
        <v>3004.7777777777778</v>
      </c>
      <c r="H41" s="175">
        <f t="shared" si="21"/>
        <v>2670.5</v>
      </c>
      <c r="I41" s="175">
        <f t="shared" si="21"/>
        <v>179.44444444444446</v>
      </c>
      <c r="J41" s="175">
        <f t="shared" si="21"/>
        <v>10.15</v>
      </c>
      <c r="K41" s="175">
        <f t="shared" si="21"/>
        <v>94.303249111102502</v>
      </c>
      <c r="L41" s="175">
        <f t="shared" si="21"/>
        <v>480.4</v>
      </c>
      <c r="M41" s="175">
        <f t="shared" si="21"/>
        <v>11.049999999999999</v>
      </c>
      <c r="N41" s="175">
        <f t="shared" si="21"/>
        <v>97.520724230650615</v>
      </c>
      <c r="O41" s="175">
        <f t="shared" si="21"/>
        <v>868.11111111111109</v>
      </c>
      <c r="P41" s="175">
        <f t="shared" si="21"/>
        <v>47.1</v>
      </c>
      <c r="Q41" s="175">
        <f t="shared" si="21"/>
        <v>94.513371600064104</v>
      </c>
      <c r="R41" s="175">
        <f t="shared" si="21"/>
        <v>76.5</v>
      </c>
      <c r="S41" s="175">
        <f t="shared" si="21"/>
        <v>25.5</v>
      </c>
      <c r="T41" s="175">
        <f t="shared" si="21"/>
        <v>52.3</v>
      </c>
      <c r="U41" s="175">
        <f t="shared" si="21"/>
        <v>20.299999999999997</v>
      </c>
      <c r="V41" s="175">
        <f t="shared" si="21"/>
        <v>1.1749999999999998</v>
      </c>
      <c r="W41" s="175">
        <f t="shared" si="21"/>
        <v>0.79</v>
      </c>
      <c r="X41" s="175">
        <f t="shared" si="21"/>
        <v>0</v>
      </c>
      <c r="Y41" s="175">
        <f t="shared" si="21"/>
        <v>0</v>
      </c>
      <c r="Z41" s="177">
        <f t="shared" si="21"/>
        <v>77.675000000000011</v>
      </c>
      <c r="AA41" s="177">
        <f t="shared" si="21"/>
        <v>26.29</v>
      </c>
      <c r="AB41" s="177">
        <f t="shared" si="21"/>
        <v>66.154736230922367</v>
      </c>
      <c r="AC41" s="177">
        <f t="shared" si="21"/>
        <v>8.75</v>
      </c>
      <c r="AD41" s="177">
        <f t="shared" si="21"/>
        <v>2</v>
      </c>
      <c r="AE41" s="177">
        <f t="shared" si="21"/>
        <v>77.156862745098039</v>
      </c>
      <c r="AF41" s="175"/>
      <c r="AG41" s="175"/>
      <c r="AH41" s="175"/>
      <c r="AI41" s="175"/>
      <c r="AJ41" s="175"/>
      <c r="AK41" s="179"/>
      <c r="AL41" s="331">
        <f t="shared" ref="AL41:BE41" si="22">IF(SUM(AL9:AL39)=0,"",AVERAGE(AL9:AL39))</f>
        <v>15.128571428571428</v>
      </c>
      <c r="AM41" s="176">
        <f t="shared" si="22"/>
        <v>1.3157142857142858</v>
      </c>
      <c r="AN41" s="175" t="str">
        <f t="shared" si="22"/>
        <v/>
      </c>
      <c r="AO41" s="175">
        <f t="shared" si="22"/>
        <v>920</v>
      </c>
      <c r="AP41" s="175">
        <f t="shared" si="22"/>
        <v>553.50473566285143</v>
      </c>
      <c r="AQ41" s="175">
        <f t="shared" si="22"/>
        <v>1640</v>
      </c>
      <c r="AR41" s="175">
        <f t="shared" si="22"/>
        <v>6060</v>
      </c>
      <c r="AS41" s="479">
        <f t="shared" si="22"/>
        <v>91</v>
      </c>
      <c r="AT41" s="331">
        <f t="shared" si="22"/>
        <v>1.8170951678586762</v>
      </c>
      <c r="AU41" s="332">
        <f>IF(SUM(AU9:AU39)=0,"",AVERAGE(AU9:AU39))</f>
        <v>37.498161380235587</v>
      </c>
      <c r="AV41" s="333">
        <f t="shared" si="22"/>
        <v>0.31715829733486589</v>
      </c>
      <c r="AW41" s="317" t="str">
        <f t="shared" si="22"/>
        <v/>
      </c>
      <c r="AX41" s="177" t="str">
        <f t="shared" si="22"/>
        <v/>
      </c>
      <c r="AY41" s="322" t="str">
        <f t="shared" si="22"/>
        <v/>
      </c>
      <c r="AZ41" s="361" t="str">
        <f t="shared" si="22"/>
        <v/>
      </c>
      <c r="BA41" s="362">
        <f t="shared" si="22"/>
        <v>2.23</v>
      </c>
      <c r="BB41" s="362">
        <f t="shared" si="22"/>
        <v>1.5024999999999999</v>
      </c>
      <c r="BC41" s="317">
        <f t="shared" si="22"/>
        <v>19.87</v>
      </c>
      <c r="BD41" s="362">
        <f t="shared" si="22"/>
        <v>14.530000000000001</v>
      </c>
      <c r="BE41" s="332" t="str">
        <f t="shared" si="22"/>
        <v/>
      </c>
      <c r="BF41" s="332" t="e">
        <f t="shared" ref="BF41:BP41" si="23">+AVERAGE(BF9:BF39)</f>
        <v>#DIV/0!</v>
      </c>
      <c r="BG41" s="175" t="e">
        <f t="shared" si="23"/>
        <v>#DIV/0!</v>
      </c>
      <c r="BH41" s="175" t="e">
        <f t="shared" si="23"/>
        <v>#DIV/0!</v>
      </c>
      <c r="BI41" s="175" t="e">
        <f t="shared" si="23"/>
        <v>#DIV/0!</v>
      </c>
      <c r="BJ41" s="175" t="e">
        <f t="shared" si="23"/>
        <v>#DIV/0!</v>
      </c>
      <c r="BK41" s="175" t="e">
        <f t="shared" si="23"/>
        <v>#DIV/0!</v>
      </c>
      <c r="BL41" s="177" t="e">
        <f t="shared" si="23"/>
        <v>#DIV/0!</v>
      </c>
      <c r="BM41" s="176" t="e">
        <f t="shared" si="23"/>
        <v>#DIV/0!</v>
      </c>
      <c r="BN41" s="175" t="e">
        <f t="shared" si="23"/>
        <v>#DIV/0!</v>
      </c>
      <c r="BO41" s="175" t="e">
        <f t="shared" si="23"/>
        <v>#DIV/0!</v>
      </c>
      <c r="BP41" s="178" t="e">
        <f t="shared" si="23"/>
        <v>#DIV/0!</v>
      </c>
      <c r="BR41" s="475">
        <f>IF(SUM(BR9:BR39)=0,"",AVERAGE(BR9:BR39))</f>
        <v>4.032258064516129</v>
      </c>
      <c r="BS41" s="362"/>
      <c r="BT41" s="473">
        <f>IF(SUM(BT9:BT39)=0,"",AVERAGE(BT9:BT39))</f>
        <v>59.677419354838712</v>
      </c>
      <c r="BU41" s="473">
        <f t="shared" si="1"/>
        <v>9361.3232346396653</v>
      </c>
      <c r="BV41" s="473">
        <f>IF(SUM(BV9:BV39)=0,"",AVERAGE(BV9:BV39))</f>
        <v>0.21239882726869611</v>
      </c>
      <c r="BW41" s="473"/>
      <c r="BX41" s="473"/>
      <c r="BY41" s="473">
        <f t="shared" ref="BY41" si="24">IF(SUM(BY9:BY39)=0,"",AVERAGE(BY9:BY39))</f>
        <v>565.69985761407088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258</v>
      </c>
      <c r="D42" s="180">
        <f>+MIN(D9:D39)</f>
        <v>0</v>
      </c>
      <c r="E42" s="180">
        <f t="shared" ref="E42:AE42" si="25">+MIN(E9:E39)</f>
        <v>6.9</v>
      </c>
      <c r="F42" s="180">
        <f t="shared" si="25"/>
        <v>7</v>
      </c>
      <c r="G42" s="180">
        <f t="shared" si="25"/>
        <v>2713</v>
      </c>
      <c r="H42" s="180">
        <f t="shared" si="25"/>
        <v>2080</v>
      </c>
      <c r="I42" s="180">
        <f t="shared" si="25"/>
        <v>108</v>
      </c>
      <c r="J42" s="180">
        <f t="shared" si="25"/>
        <v>7.1</v>
      </c>
      <c r="K42" s="180">
        <f t="shared" si="25"/>
        <v>89.81481481481481</v>
      </c>
      <c r="L42" s="180">
        <f t="shared" si="25"/>
        <v>313</v>
      </c>
      <c r="M42" s="180">
        <f t="shared" si="25"/>
        <v>7</v>
      </c>
      <c r="N42" s="180">
        <f t="shared" si="25"/>
        <v>96.755162241887902</v>
      </c>
      <c r="O42" s="180">
        <f t="shared" si="25"/>
        <v>683</v>
      </c>
      <c r="P42" s="180">
        <f t="shared" si="25"/>
        <v>33</v>
      </c>
      <c r="Q42" s="180">
        <f t="shared" si="25"/>
        <v>93.73271889400921</v>
      </c>
      <c r="R42" s="180">
        <f t="shared" si="25"/>
        <v>74.2</v>
      </c>
      <c r="S42" s="180">
        <f t="shared" si="25"/>
        <v>24.7</v>
      </c>
      <c r="T42" s="180">
        <f t="shared" si="25"/>
        <v>50.7</v>
      </c>
      <c r="U42" s="180">
        <f t="shared" si="25"/>
        <v>19.7</v>
      </c>
      <c r="V42" s="180">
        <f t="shared" si="25"/>
        <v>1.1499999999999999</v>
      </c>
      <c r="W42" s="180">
        <f t="shared" si="25"/>
        <v>0.78</v>
      </c>
      <c r="X42" s="180">
        <f t="shared" si="25"/>
        <v>0</v>
      </c>
      <c r="Y42" s="180">
        <f t="shared" si="25"/>
        <v>0</v>
      </c>
      <c r="Z42" s="182">
        <f t="shared" si="25"/>
        <v>75.350000000000009</v>
      </c>
      <c r="AA42" s="182">
        <f t="shared" si="25"/>
        <v>25.48</v>
      </c>
      <c r="AB42" s="182">
        <f t="shared" si="25"/>
        <v>66.125</v>
      </c>
      <c r="AC42" s="182">
        <f t="shared" si="25"/>
        <v>8.5</v>
      </c>
      <c r="AD42" s="182">
        <f t="shared" si="25"/>
        <v>1.9</v>
      </c>
      <c r="AE42" s="182">
        <f t="shared" si="25"/>
        <v>76.666666666666671</v>
      </c>
      <c r="AF42" s="180"/>
      <c r="AG42" s="180"/>
      <c r="AH42" s="180"/>
      <c r="AI42" s="180"/>
      <c r="AJ42" s="180"/>
      <c r="AK42" s="184"/>
      <c r="AL42" s="575">
        <f t="shared" ref="AL42:BE42" si="26">MIN(AL9:AL39)</f>
        <v>13.5</v>
      </c>
      <c r="AM42" s="181">
        <f t="shared" si="26"/>
        <v>0</v>
      </c>
      <c r="AN42" s="180">
        <f t="shared" si="26"/>
        <v>0</v>
      </c>
      <c r="AO42" s="180">
        <f t="shared" si="26"/>
        <v>870</v>
      </c>
      <c r="AP42" s="180">
        <f t="shared" si="26"/>
        <v>542.68292682926824</v>
      </c>
      <c r="AQ42" s="180">
        <f t="shared" si="26"/>
        <v>1550</v>
      </c>
      <c r="AR42" s="180">
        <f t="shared" si="26"/>
        <v>5800</v>
      </c>
      <c r="AS42" s="473">
        <f t="shared" si="26"/>
        <v>89.7</v>
      </c>
      <c r="AT42" s="182">
        <f t="shared" si="26"/>
        <v>0.96177370030581044</v>
      </c>
      <c r="AU42" s="320">
        <f t="shared" si="26"/>
        <v>35.57991321041829</v>
      </c>
      <c r="AV42" s="325">
        <f t="shared" si="26"/>
        <v>0.21870967741935485</v>
      </c>
      <c r="AW42" s="318">
        <f t="shared" si="26"/>
        <v>0</v>
      </c>
      <c r="AX42" s="182">
        <f t="shared" si="26"/>
        <v>0</v>
      </c>
      <c r="AY42" s="323">
        <f t="shared" si="26"/>
        <v>0</v>
      </c>
      <c r="AZ42" s="363">
        <f t="shared" si="26"/>
        <v>0</v>
      </c>
      <c r="BA42" s="364">
        <f t="shared" si="26"/>
        <v>2.23</v>
      </c>
      <c r="BB42" s="364">
        <f t="shared" si="26"/>
        <v>1.35</v>
      </c>
      <c r="BC42" s="318">
        <f t="shared" si="26"/>
        <v>19.87</v>
      </c>
      <c r="BD42" s="364">
        <f t="shared" si="26"/>
        <v>13.07</v>
      </c>
      <c r="BE42" s="350">
        <f t="shared" si="26"/>
        <v>0</v>
      </c>
      <c r="BF42" s="350">
        <f t="shared" ref="BF42:BP42" si="27">+MIN(BF9:BF39)</f>
        <v>0</v>
      </c>
      <c r="BG42" s="180">
        <f t="shared" si="27"/>
        <v>0</v>
      </c>
      <c r="BH42" s="180">
        <f t="shared" si="27"/>
        <v>0</v>
      </c>
      <c r="BI42" s="180">
        <f t="shared" si="27"/>
        <v>0</v>
      </c>
      <c r="BJ42" s="180">
        <f t="shared" si="27"/>
        <v>0</v>
      </c>
      <c r="BK42" s="180">
        <f t="shared" si="27"/>
        <v>0</v>
      </c>
      <c r="BL42" s="182">
        <f t="shared" si="27"/>
        <v>0</v>
      </c>
      <c r="BM42" s="181">
        <f t="shared" si="27"/>
        <v>0</v>
      </c>
      <c r="BN42" s="180">
        <f t="shared" si="27"/>
        <v>0</v>
      </c>
      <c r="BO42" s="180">
        <f t="shared" si="27"/>
        <v>0</v>
      </c>
      <c r="BP42" s="183">
        <f t="shared" si="27"/>
        <v>0</v>
      </c>
      <c r="BR42" s="472">
        <f>MIN(BR9:BR39)</f>
        <v>4.032258064516129</v>
      </c>
      <c r="BS42" s="364"/>
      <c r="BT42" s="473">
        <f>MIN(BT9:BT39)</f>
        <v>0</v>
      </c>
      <c r="BU42" s="473">
        <f>MIN(BU9:BU39)</f>
        <v>6904.1428571428569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340</v>
      </c>
      <c r="D43" s="185">
        <f>+MAX(D9:D39)</f>
        <v>0</v>
      </c>
      <c r="E43" s="185">
        <f t="shared" ref="E43:AE43" si="28">+MAX(E9:E39)</f>
        <v>7.35</v>
      </c>
      <c r="F43" s="185">
        <f t="shared" si="28"/>
        <v>7.4</v>
      </c>
      <c r="G43" s="185">
        <f t="shared" si="28"/>
        <v>3270</v>
      </c>
      <c r="H43" s="185">
        <f t="shared" si="28"/>
        <v>3030</v>
      </c>
      <c r="I43" s="185">
        <f t="shared" si="28"/>
        <v>211</v>
      </c>
      <c r="J43" s="185">
        <f t="shared" si="28"/>
        <v>16</v>
      </c>
      <c r="K43" s="185">
        <f t="shared" si="28"/>
        <v>96.445497630331758</v>
      </c>
      <c r="L43" s="185">
        <f t="shared" si="28"/>
        <v>650</v>
      </c>
      <c r="M43" s="185">
        <f t="shared" si="28"/>
        <v>14</v>
      </c>
      <c r="N43" s="185">
        <f t="shared" si="28"/>
        <v>97.931034482758619</v>
      </c>
      <c r="O43" s="185">
        <f t="shared" si="28"/>
        <v>1085</v>
      </c>
      <c r="P43" s="185">
        <f t="shared" si="28"/>
        <v>68</v>
      </c>
      <c r="Q43" s="185">
        <f t="shared" si="28"/>
        <v>95.175438596491219</v>
      </c>
      <c r="R43" s="185">
        <f t="shared" si="28"/>
        <v>78.8</v>
      </c>
      <c r="S43" s="185">
        <f t="shared" si="28"/>
        <v>26.3</v>
      </c>
      <c r="T43" s="185">
        <f t="shared" si="28"/>
        <v>53.9</v>
      </c>
      <c r="U43" s="185">
        <f t="shared" si="28"/>
        <v>20.9</v>
      </c>
      <c r="V43" s="185">
        <f t="shared" si="28"/>
        <v>1.2</v>
      </c>
      <c r="W43" s="185">
        <f t="shared" si="28"/>
        <v>0.8</v>
      </c>
      <c r="X43" s="185">
        <f t="shared" si="28"/>
        <v>0</v>
      </c>
      <c r="Y43" s="185">
        <f t="shared" si="28"/>
        <v>0</v>
      </c>
      <c r="Z43" s="187">
        <f t="shared" si="28"/>
        <v>80</v>
      </c>
      <c r="AA43" s="187">
        <f t="shared" si="28"/>
        <v>27.1</v>
      </c>
      <c r="AB43" s="187">
        <f t="shared" si="28"/>
        <v>66.18447246184472</v>
      </c>
      <c r="AC43" s="187">
        <f t="shared" si="28"/>
        <v>9</v>
      </c>
      <c r="AD43" s="187">
        <f t="shared" si="28"/>
        <v>2.1</v>
      </c>
      <c r="AE43" s="187">
        <f t="shared" si="28"/>
        <v>77.647058823529406</v>
      </c>
      <c r="AF43" s="185"/>
      <c r="AG43" s="185"/>
      <c r="AH43" s="185"/>
      <c r="AI43" s="185"/>
      <c r="AJ43" s="185"/>
      <c r="AK43" s="188"/>
      <c r="AL43" s="576">
        <f t="shared" ref="AL43:BE43" si="29">MAX(AL9:AL39)</f>
        <v>16.399999999999999</v>
      </c>
      <c r="AM43" s="186">
        <f t="shared" si="29"/>
        <v>2.5299999999999998</v>
      </c>
      <c r="AN43" s="185">
        <f t="shared" si="29"/>
        <v>0</v>
      </c>
      <c r="AO43" s="185">
        <f t="shared" si="29"/>
        <v>980</v>
      </c>
      <c r="AP43" s="185">
        <f t="shared" si="29"/>
        <v>567.74193548387098</v>
      </c>
      <c r="AQ43" s="185">
        <f t="shared" si="29"/>
        <v>1720</v>
      </c>
      <c r="AR43" s="185">
        <f t="shared" si="29"/>
        <v>6380</v>
      </c>
      <c r="AS43" s="565">
        <f t="shared" si="29"/>
        <v>92.5</v>
      </c>
      <c r="AT43" s="187">
        <f t="shared" si="29"/>
        <v>2.1993006993006992</v>
      </c>
      <c r="AU43" s="321">
        <f t="shared" si="29"/>
        <v>38.696535115094818</v>
      </c>
      <c r="AV43" s="326">
        <f t="shared" si="29"/>
        <v>0.39393939393939392</v>
      </c>
      <c r="AW43" s="319">
        <f t="shared" si="29"/>
        <v>0</v>
      </c>
      <c r="AX43" s="187">
        <f t="shared" si="29"/>
        <v>0</v>
      </c>
      <c r="AY43" s="324">
        <f t="shared" si="29"/>
        <v>0</v>
      </c>
      <c r="AZ43" s="365">
        <f t="shared" si="29"/>
        <v>0</v>
      </c>
      <c r="BA43" s="366">
        <f t="shared" si="29"/>
        <v>2.23</v>
      </c>
      <c r="BB43" s="366">
        <f t="shared" si="29"/>
        <v>1.75</v>
      </c>
      <c r="BC43" s="319">
        <f t="shared" si="29"/>
        <v>19.87</v>
      </c>
      <c r="BD43" s="366">
        <f t="shared" si="29"/>
        <v>15.99</v>
      </c>
      <c r="BE43" s="351">
        <f t="shared" si="29"/>
        <v>0</v>
      </c>
      <c r="BF43" s="351">
        <f t="shared" ref="BF43:BP43" si="30">+MAX(BF9:BF39)</f>
        <v>0</v>
      </c>
      <c r="BG43" s="185">
        <f t="shared" si="30"/>
        <v>0</v>
      </c>
      <c r="BH43" s="185">
        <f t="shared" si="30"/>
        <v>0</v>
      </c>
      <c r="BI43" s="185">
        <f t="shared" si="30"/>
        <v>0</v>
      </c>
      <c r="BJ43" s="185">
        <f t="shared" si="30"/>
        <v>0</v>
      </c>
      <c r="BK43" s="185">
        <f t="shared" si="30"/>
        <v>0</v>
      </c>
      <c r="BL43" s="187">
        <f t="shared" si="30"/>
        <v>0</v>
      </c>
      <c r="BM43" s="186">
        <f t="shared" si="30"/>
        <v>0</v>
      </c>
      <c r="BN43" s="185">
        <f t="shared" si="30"/>
        <v>0</v>
      </c>
      <c r="BO43" s="185">
        <f t="shared" si="30"/>
        <v>0</v>
      </c>
      <c r="BP43" s="352">
        <f t="shared" si="30"/>
        <v>0</v>
      </c>
      <c r="BR43" s="476">
        <f>MAX(BR9:BR39)</f>
        <v>4.032258064516129</v>
      </c>
      <c r="BS43" s="478"/>
      <c r="BT43" s="477">
        <f>MAX(BT9:BT39)</f>
        <v>350</v>
      </c>
      <c r="BU43" s="477">
        <f>MAX(BU9:BU39)</f>
        <v>8575.4285714285706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conditionalFormatting sqref="AP9:AP39">
    <cfRule type="expression" dxfId="3" priority="5">
      <formula>IF(AND($AI9="H",$AH9="B"),1,0)</formula>
    </cfRule>
    <cfRule type="expression" dxfId="2" priority="6">
      <formula>IF($AI9="H",1,0)</formula>
    </cfRule>
  </conditionalFormatting>
  <conditionalFormatting sqref="AT9:AV39">
    <cfRule type="expression" dxfId="1" priority="3">
      <formula>IF(AND($AI9="H",$AH9="B"),1,0)</formula>
    </cfRule>
    <cfRule type="expression" dxfId="0" priority="4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A4" sqref="A4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199" t="s">
        <v>0</v>
      </c>
      <c r="B1" s="196" t="s">
        <v>213</v>
      </c>
      <c r="O1" s="55"/>
    </row>
    <row r="2" spans="1:26" ht="19.95" customHeight="1" x14ac:dyDescent="0.25">
      <c r="A2" s="1" t="s">
        <v>1</v>
      </c>
      <c r="B2" t="s">
        <v>214</v>
      </c>
    </row>
    <row r="3" spans="1:26" ht="19.95" customHeight="1" x14ac:dyDescent="0.25">
      <c r="A3" s="1"/>
    </row>
    <row r="4" spans="1:26" ht="19.95" customHeight="1" thickBot="1" x14ac:dyDescent="0.3">
      <c r="A4" s="229" t="s">
        <v>148</v>
      </c>
    </row>
    <row r="5" spans="1:26" s="1" customFormat="1" ht="19.95" customHeight="1" thickTop="1" thickBot="1" x14ac:dyDescent="0.4">
      <c r="A5" s="230">
        <v>1</v>
      </c>
      <c r="B5" s="659" t="s">
        <v>99</v>
      </c>
      <c r="C5" s="660"/>
      <c r="D5" s="657" t="s">
        <v>2</v>
      </c>
      <c r="E5" s="657"/>
      <c r="F5" s="657"/>
      <c r="G5" s="656" t="s">
        <v>109</v>
      </c>
      <c r="H5" s="657"/>
      <c r="I5" s="658"/>
      <c r="J5" s="656" t="s">
        <v>3</v>
      </c>
      <c r="K5" s="657"/>
      <c r="L5" s="658"/>
      <c r="M5" s="654" t="s">
        <v>10</v>
      </c>
      <c r="N5" s="655"/>
      <c r="O5" s="654" t="s">
        <v>110</v>
      </c>
      <c r="P5" s="655"/>
      <c r="Q5" s="654" t="s">
        <v>111</v>
      </c>
      <c r="R5" s="655"/>
      <c r="S5" s="654" t="s">
        <v>112</v>
      </c>
      <c r="T5" s="655"/>
      <c r="U5" s="656" t="s">
        <v>15</v>
      </c>
      <c r="V5" s="657"/>
      <c r="W5" s="658"/>
      <c r="X5" s="656" t="s">
        <v>16</v>
      </c>
      <c r="Y5" s="657"/>
      <c r="Z5" s="658"/>
    </row>
    <row r="6" spans="1:26" s="132" customFormat="1" ht="19.95" customHeight="1" thickTop="1" thickBot="1" x14ac:dyDescent="0.3">
      <c r="B6" s="661"/>
      <c r="C6" s="662"/>
      <c r="D6" s="133" t="s">
        <v>4</v>
      </c>
      <c r="E6" s="134" t="s">
        <v>5</v>
      </c>
      <c r="F6" s="135" t="s">
        <v>6</v>
      </c>
      <c r="G6" s="131" t="s">
        <v>4</v>
      </c>
      <c r="H6" s="130" t="s">
        <v>5</v>
      </c>
      <c r="I6" s="136" t="s">
        <v>6</v>
      </c>
      <c r="J6" s="131" t="s">
        <v>4</v>
      </c>
      <c r="K6" s="130" t="s">
        <v>5</v>
      </c>
      <c r="L6" s="136" t="s">
        <v>6</v>
      </c>
      <c r="M6" s="131" t="s">
        <v>4</v>
      </c>
      <c r="N6" s="130" t="s">
        <v>5</v>
      </c>
      <c r="O6" s="131" t="s">
        <v>4</v>
      </c>
      <c r="P6" s="130" t="s">
        <v>5</v>
      </c>
      <c r="Q6" s="131" t="s">
        <v>4</v>
      </c>
      <c r="R6" s="130" t="s">
        <v>5</v>
      </c>
      <c r="S6" s="131" t="s">
        <v>4</v>
      </c>
      <c r="T6" s="130" t="s">
        <v>5</v>
      </c>
      <c r="U6" s="131" t="s">
        <v>4</v>
      </c>
      <c r="V6" s="130" t="s">
        <v>5</v>
      </c>
      <c r="W6" s="136" t="s">
        <v>6</v>
      </c>
      <c r="X6" s="131" t="s">
        <v>4</v>
      </c>
      <c r="Y6" s="130" t="s">
        <v>5</v>
      </c>
      <c r="Z6" s="136" t="s">
        <v>6</v>
      </c>
    </row>
    <row r="7" spans="1:26" s="43" customFormat="1" ht="19.95" customHeight="1" thickTop="1" thickBot="1" x14ac:dyDescent="0.3">
      <c r="A7" s="652" t="s">
        <v>7</v>
      </c>
      <c r="B7" s="66" t="s">
        <v>85</v>
      </c>
      <c r="C7" s="152">
        <v>555</v>
      </c>
      <c r="D7" s="648"/>
      <c r="E7" s="650"/>
      <c r="F7" s="646"/>
      <c r="G7" s="648"/>
      <c r="H7" s="650"/>
      <c r="I7" s="646"/>
      <c r="J7" s="648"/>
      <c r="K7" s="650"/>
      <c r="L7" s="646"/>
      <c r="M7" s="648"/>
      <c r="N7" s="650"/>
      <c r="O7" s="648"/>
      <c r="P7" s="650"/>
      <c r="Q7" s="648"/>
      <c r="R7" s="650"/>
      <c r="S7" s="648"/>
      <c r="T7" s="650"/>
      <c r="U7" s="648"/>
      <c r="V7" s="650"/>
      <c r="W7" s="646"/>
      <c r="X7" s="648"/>
      <c r="Y7" s="650"/>
      <c r="Z7" s="646"/>
    </row>
    <row r="8" spans="1:26" s="43" customFormat="1" ht="19.95" customHeight="1" thickTop="1" thickBot="1" x14ac:dyDescent="0.3">
      <c r="A8" s="653"/>
      <c r="B8" s="67" t="s">
        <v>86</v>
      </c>
      <c r="C8" s="152">
        <v>555</v>
      </c>
      <c r="D8" s="649"/>
      <c r="E8" s="651"/>
      <c r="F8" s="647"/>
      <c r="G8" s="649"/>
      <c r="H8" s="651"/>
      <c r="I8" s="647"/>
      <c r="J8" s="649"/>
      <c r="K8" s="651"/>
      <c r="L8" s="647"/>
      <c r="M8" s="649"/>
      <c r="N8" s="651"/>
      <c r="O8" s="649"/>
      <c r="P8" s="651"/>
      <c r="Q8" s="649"/>
      <c r="R8" s="651"/>
      <c r="S8" s="649"/>
      <c r="T8" s="651"/>
      <c r="U8" s="649"/>
      <c r="V8" s="651"/>
      <c r="W8" s="647"/>
      <c r="X8" s="649"/>
      <c r="Y8" s="651"/>
      <c r="Z8" s="647"/>
    </row>
    <row r="9" spans="1:26" s="43" customFormat="1" ht="19.95" customHeight="1" thickTop="1" thickBot="1" x14ac:dyDescent="0.3">
      <c r="A9" s="58"/>
      <c r="B9" s="59" t="s">
        <v>113</v>
      </c>
      <c r="C9" s="60" t="s">
        <v>114</v>
      </c>
      <c r="D9" s="61" t="s">
        <v>8</v>
      </c>
      <c r="E9" s="62" t="s">
        <v>8</v>
      </c>
      <c r="F9" s="63" t="s">
        <v>9</v>
      </c>
      <c r="G9" s="59" t="s">
        <v>8</v>
      </c>
      <c r="H9" s="64" t="s">
        <v>8</v>
      </c>
      <c r="I9" s="60" t="s">
        <v>9</v>
      </c>
      <c r="J9" s="59" t="s">
        <v>8</v>
      </c>
      <c r="K9" s="64" t="s">
        <v>8</v>
      </c>
      <c r="L9" s="60" t="s">
        <v>9</v>
      </c>
      <c r="M9" s="59" t="s">
        <v>34</v>
      </c>
      <c r="N9" s="65" t="s">
        <v>34</v>
      </c>
      <c r="O9" s="59" t="s">
        <v>34</v>
      </c>
      <c r="P9" s="65" t="s">
        <v>34</v>
      </c>
      <c r="Q9" s="59" t="s">
        <v>34</v>
      </c>
      <c r="R9" s="65" t="s">
        <v>34</v>
      </c>
      <c r="S9" s="59" t="s">
        <v>34</v>
      </c>
      <c r="T9" s="65" t="s">
        <v>34</v>
      </c>
      <c r="U9" s="59" t="s">
        <v>34</v>
      </c>
      <c r="V9" s="65" t="s">
        <v>34</v>
      </c>
      <c r="W9" s="60" t="s">
        <v>9</v>
      </c>
      <c r="X9" s="59" t="s">
        <v>35</v>
      </c>
      <c r="Y9" s="65" t="s">
        <v>35</v>
      </c>
      <c r="Z9" s="60" t="s">
        <v>9</v>
      </c>
    </row>
    <row r="10" spans="1:26" ht="19.95" customHeight="1" thickTop="1" x14ac:dyDescent="0.25">
      <c r="A10" s="216">
        <v>44927</v>
      </c>
      <c r="B10" s="192">
        <f>gener!C40</f>
        <v>13534</v>
      </c>
      <c r="C10" s="137">
        <f>IFERROR(gener!C41,"")</f>
        <v>436.58064516129031</v>
      </c>
      <c r="D10" s="138">
        <f>IFERROR(gener!I41,"")</f>
        <v>234.22222222222223</v>
      </c>
      <c r="E10" s="139">
        <f>IFERROR(gener!J41,"")</f>
        <v>19.433333333333334</v>
      </c>
      <c r="F10" s="140">
        <f>IFERROR(gener!K41,"")</f>
        <v>91.902382749137402</v>
      </c>
      <c r="G10" s="138">
        <f>IFERROR(gener!L41,"")</f>
        <v>348.6</v>
      </c>
      <c r="H10" s="139">
        <f>IFERROR(gener!M41,"")</f>
        <v>15.25</v>
      </c>
      <c r="I10" s="140">
        <f>IFERROR(gener!N41,"")</f>
        <v>94.739555441156512</v>
      </c>
      <c r="J10" s="138">
        <f>IFERROR(gener!O41,"")</f>
        <v>595</v>
      </c>
      <c r="K10" s="139">
        <f>IFERROR(gener!P41,"")</f>
        <v>67.916666666666671</v>
      </c>
      <c r="L10" s="140">
        <f>IFERROR(gener!Q41,"")</f>
        <v>85.74221785432286</v>
      </c>
      <c r="M10" s="138">
        <f>IFERROR(gener!R41,"")</f>
        <v>32.849999999999994</v>
      </c>
      <c r="N10" s="139">
        <f>IFERROR(gener!S41,"")</f>
        <v>18.55</v>
      </c>
      <c r="O10" s="138">
        <f>IFERROR(gener!T41,"")</f>
        <v>24.75</v>
      </c>
      <c r="P10" s="139">
        <f>IFERROR(gener!U41,"")</f>
        <v>16.299999999999997</v>
      </c>
      <c r="Q10" s="138">
        <f>IFERROR(gener!V41,"")</f>
        <v>2.1500000000000004</v>
      </c>
      <c r="R10" s="139">
        <f>IFERROR(gener!W41,"")</f>
        <v>1.2999999999999998</v>
      </c>
      <c r="S10" s="138">
        <f>IFERROR(gener!X41,"")</f>
        <v>0</v>
      </c>
      <c r="T10" s="139">
        <f>IFERROR(gener!Y41,"")</f>
        <v>0</v>
      </c>
      <c r="U10" s="490">
        <f>IFERROR(gener!Z41,"")</f>
        <v>35</v>
      </c>
      <c r="V10" s="491">
        <f>IFERROR(gener!AA41,"")</f>
        <v>19.850000000000001</v>
      </c>
      <c r="W10" s="480">
        <f>IFERROR(gener!AB41,"")</f>
        <v>42.022332506203483</v>
      </c>
      <c r="X10" s="143">
        <f>IFERROR(gener!AC41,"")</f>
        <v>5.9</v>
      </c>
      <c r="Y10" s="142">
        <f>IFERROR(gener!AD41,"")</f>
        <v>0.63500000000000001</v>
      </c>
      <c r="Z10" s="200">
        <f>IFERROR(gener!AE41,"")</f>
        <v>89.195402298850567</v>
      </c>
    </row>
    <row r="11" spans="1:26" ht="19.95" customHeight="1" x14ac:dyDescent="0.25">
      <c r="A11" s="216">
        <v>44958</v>
      </c>
      <c r="B11" s="192">
        <f>febrer!C40</f>
        <v>13149.000000000002</v>
      </c>
      <c r="C11" s="137">
        <f>IFERROR(febrer!C41,"")</f>
        <v>469.60714285714295</v>
      </c>
      <c r="D11" s="138">
        <f>IFERROR(febrer!I41,"")</f>
        <v>491.22222222222223</v>
      </c>
      <c r="E11" s="141">
        <f>IFERROR(febrer!J41,"")</f>
        <v>23</v>
      </c>
      <c r="F11" s="140">
        <f>IFERROR(febrer!K41,"")</f>
        <v>94.894515576607972</v>
      </c>
      <c r="G11" s="138">
        <f>IFERROR(febrer!L41,"")</f>
        <v>450.5</v>
      </c>
      <c r="H11" s="141">
        <f>IFERROR(febrer!M41,"")</f>
        <v>17.311111111111114</v>
      </c>
      <c r="I11" s="140">
        <f>IFERROR(febrer!N41,"")</f>
        <v>95.920335148883666</v>
      </c>
      <c r="J11" s="138">
        <f>IFERROR(febrer!O41,"")</f>
        <v>915</v>
      </c>
      <c r="K11" s="141">
        <f>IFERROR(febrer!P41,"")</f>
        <v>69.666666666666671</v>
      </c>
      <c r="L11" s="140">
        <f>IFERROR(febrer!Q41,"")</f>
        <v>90.981225954555015</v>
      </c>
      <c r="M11" s="138">
        <f>IFERROR(febrer!R41,"")</f>
        <v>54.8</v>
      </c>
      <c r="N11" s="141">
        <f>IFERROR(febrer!S41,"")</f>
        <v>29.200000000000003</v>
      </c>
      <c r="O11" s="138">
        <f>IFERROR(febrer!T41,"")</f>
        <v>29.65</v>
      </c>
      <c r="P11" s="489">
        <f>IFERROR(febrer!U41,"")</f>
        <v>26.55</v>
      </c>
      <c r="Q11" s="138">
        <f>IFERROR(febrer!V41,"")</f>
        <v>1.7000000000000002</v>
      </c>
      <c r="R11" s="141">
        <f>IFERROR(febrer!W41,"")</f>
        <v>1.05</v>
      </c>
      <c r="S11" s="138">
        <f>IFERROR(febrer!X41,"")</f>
        <v>0</v>
      </c>
      <c r="T11" s="141">
        <f>IFERROR(febrer!Y41,"")</f>
        <v>0</v>
      </c>
      <c r="U11" s="490">
        <f>IFERROR(febrer!Z41,"")</f>
        <v>56.5</v>
      </c>
      <c r="V11" s="491">
        <f>IFERROR(febrer!AA41,"")</f>
        <v>30.25</v>
      </c>
      <c r="W11" s="480">
        <f>IFERROR(febrer!AB41,"")</f>
        <v>46.413998744507225</v>
      </c>
      <c r="X11" s="143">
        <f>IFERROR(febrer!AC41,"")</f>
        <v>4.4000000000000004</v>
      </c>
      <c r="Y11" s="142">
        <f>IFERROR(febrer!AD41,"")</f>
        <v>0.4</v>
      </c>
      <c r="Z11" s="200">
        <f>IFERROR(febrer!AE41,"")</f>
        <v>90.909090909090907</v>
      </c>
    </row>
    <row r="12" spans="1:26" ht="19.95" customHeight="1" x14ac:dyDescent="0.25">
      <c r="A12" s="216">
        <v>44986</v>
      </c>
      <c r="B12" s="192">
        <f>març!C40</f>
        <v>13076.000000000002</v>
      </c>
      <c r="C12" s="137">
        <f>IFERROR(març!C41,"")</f>
        <v>421.80645161290329</v>
      </c>
      <c r="D12" s="192">
        <f>IFERROR(març!I41,"")</f>
        <v>268.66666666666669</v>
      </c>
      <c r="E12" s="202">
        <f>IFERROR(març!J41,"")</f>
        <v>18.724999999999998</v>
      </c>
      <c r="F12" s="140">
        <f>IFERROR(març!K41,"")</f>
        <v>92.052596125258589</v>
      </c>
      <c r="G12" s="192">
        <f>IFERROR(març!L41,"")</f>
        <v>510.5</v>
      </c>
      <c r="H12" s="141">
        <f>IFERROR(març!M41,"")</f>
        <v>12.942857142857141</v>
      </c>
      <c r="I12" s="140">
        <f>IFERROR(març!N41,"")</f>
        <v>96.261886869639483</v>
      </c>
      <c r="J12" s="192">
        <f>IFERROR(març!O41,"")</f>
        <v>896.22222222222217</v>
      </c>
      <c r="K12" s="141">
        <f>IFERROR(març!P41,"")</f>
        <v>53.333333333333336</v>
      </c>
      <c r="L12" s="140">
        <f>IFERROR(març!Q41,"")</f>
        <v>93.998364401513058</v>
      </c>
      <c r="M12" s="192">
        <f>IFERROR(març!R41,"")</f>
        <v>141.30000000000001</v>
      </c>
      <c r="N12" s="141">
        <f>IFERROR(març!S41,"")</f>
        <v>20.049999999999997</v>
      </c>
      <c r="O12" s="192">
        <f>IFERROR(març!T41,"")</f>
        <v>57.8</v>
      </c>
      <c r="P12" s="141">
        <f>IFERROR(març!U41,"")</f>
        <v>13.45</v>
      </c>
      <c r="Q12" s="192">
        <f>IFERROR(març!V41,"")</f>
        <v>2.2000000000000002</v>
      </c>
      <c r="R12" s="141">
        <f>IFERROR(març!W41,"")</f>
        <v>0.95000000000000007</v>
      </c>
      <c r="S12" s="192">
        <f>IFERROR(març!X41,"")</f>
        <v>0</v>
      </c>
      <c r="T12" s="141">
        <f>IFERROR(març!Y41,"")</f>
        <v>0</v>
      </c>
      <c r="U12" s="492">
        <f>IFERROR(març!Z41,"")</f>
        <v>143.5</v>
      </c>
      <c r="V12" s="491">
        <f>IFERROR(març!AA41,"")</f>
        <v>21</v>
      </c>
      <c r="W12" s="480">
        <f>IFERROR(març!AB41,"")</f>
        <v>85.336299970819965</v>
      </c>
      <c r="X12" s="143">
        <f>IFERROR(març!AC41,"")</f>
        <v>8</v>
      </c>
      <c r="Y12" s="142">
        <f>IFERROR(març!AD41,"")</f>
        <v>2.1749999999999998</v>
      </c>
      <c r="Z12" s="200">
        <f>IFERROR(març!AE41,"")</f>
        <v>74.266602192134101</v>
      </c>
    </row>
    <row r="13" spans="1:26" ht="19.95" customHeight="1" x14ac:dyDescent="0.25">
      <c r="A13" s="216">
        <v>45017</v>
      </c>
      <c r="B13" s="192">
        <f>abril!C40</f>
        <v>11041.999999999998</v>
      </c>
      <c r="C13" s="137">
        <f>IFERROR(abril!C41,"")</f>
        <v>368.06666666666661</v>
      </c>
      <c r="D13" s="192">
        <f>IFERROR(abril!I41,"")</f>
        <v>332</v>
      </c>
      <c r="E13" s="202">
        <f>IFERROR(abril!J41,"")</f>
        <v>20.181818181818183</v>
      </c>
      <c r="F13" s="140">
        <f>IFERROR(abril!K41,"")</f>
        <v>93.484937756901274</v>
      </c>
      <c r="G13" s="192">
        <f>IFERROR(abril!L41,"")</f>
        <v>1437.25</v>
      </c>
      <c r="H13" s="141">
        <f>IFERROR(abril!M41,"")</f>
        <v>13</v>
      </c>
      <c r="I13" s="140">
        <f>IFERROR(abril!N41,"")</f>
        <v>98.509600021848513</v>
      </c>
      <c r="J13" s="192">
        <f>IFERROR(abril!O41,"")</f>
        <v>1691.5</v>
      </c>
      <c r="K13" s="141">
        <f>IFERROR(abril!P41,"")</f>
        <v>55.18181818181818</v>
      </c>
      <c r="L13" s="140">
        <f>IFERROR(abril!Q41,"")</f>
        <v>94.666239793135702</v>
      </c>
      <c r="M13" s="192">
        <f>IFERROR(abril!R41,"")</f>
        <v>101.8</v>
      </c>
      <c r="N13" s="141">
        <f>IFERROR(abril!S41,"")</f>
        <v>32.25</v>
      </c>
      <c r="O13" s="192">
        <f>IFERROR(abril!T41,"")</f>
        <v>65.25</v>
      </c>
      <c r="P13" s="141">
        <f>IFERROR(abril!U41,"")</f>
        <v>28.5</v>
      </c>
      <c r="Q13" s="192">
        <f>IFERROR(abril!V41,"")</f>
        <v>0.7</v>
      </c>
      <c r="R13" s="141">
        <f>IFERROR(abril!W41,"")</f>
        <v>0.55000000000000004</v>
      </c>
      <c r="S13" s="192">
        <f>IFERROR(abril!X41,"")</f>
        <v>0</v>
      </c>
      <c r="T13" s="141">
        <f>IFERROR(abril!Y41,"")</f>
        <v>0</v>
      </c>
      <c r="U13" s="492">
        <f>IFERROR(abril!Z41,"")</f>
        <v>102.5</v>
      </c>
      <c r="V13" s="491">
        <f>IFERROR(abril!AA41,"")</f>
        <v>32.799999999999997</v>
      </c>
      <c r="W13" s="480">
        <f>IFERROR(abril!AB41,"")</f>
        <v>54.950848370589817</v>
      </c>
      <c r="X13" s="143">
        <f>IFERROR(abril!AC41,"")</f>
        <v>8.5500000000000007</v>
      </c>
      <c r="Y13" s="142">
        <f>IFERROR(abril!AD41,"")</f>
        <v>4.7</v>
      </c>
      <c r="Z13" s="200">
        <f>IFERROR(abril!AE41,"")</f>
        <v>44.904240766073869</v>
      </c>
    </row>
    <row r="14" spans="1:26" ht="19.95" customHeight="1" x14ac:dyDescent="0.25">
      <c r="A14" s="216">
        <v>45047</v>
      </c>
      <c r="B14" s="192">
        <f>maig!C40</f>
        <v>9934</v>
      </c>
      <c r="C14" s="137">
        <f>IFERROR(maig!C41,"")</f>
        <v>320.45161290322579</v>
      </c>
      <c r="D14" s="192">
        <f>IFERROR(maig!I41,"")</f>
        <v>372.3</v>
      </c>
      <c r="E14" s="202">
        <f>IFERROR(maig!J41,"")</f>
        <v>24.907692307692308</v>
      </c>
      <c r="F14" s="140">
        <f>IFERROR(maig!K41,"")</f>
        <v>91.567380783535185</v>
      </c>
      <c r="G14" s="192">
        <f>IFERROR(maig!L41,"")</f>
        <v>409</v>
      </c>
      <c r="H14" s="141">
        <f>IFERROR(maig!M41,"")</f>
        <v>13.111111111111111</v>
      </c>
      <c r="I14" s="144">
        <f>IFERROR(maig!N41,"")</f>
        <v>95.371460176227558</v>
      </c>
      <c r="J14" s="192">
        <f>IFERROR(maig!O41,"")</f>
        <v>775.7</v>
      </c>
      <c r="K14" s="141">
        <f>IFERROR(maig!P41,"")</f>
        <v>73.692307692307693</v>
      </c>
      <c r="L14" s="144">
        <f>IFERROR(maig!Q41,"")</f>
        <v>89.039596019432111</v>
      </c>
      <c r="M14" s="192">
        <f>IFERROR(maig!R41,"")</f>
        <v>101.75</v>
      </c>
      <c r="N14" s="141">
        <f>IFERROR(maig!S41,"")</f>
        <v>36.549999999999997</v>
      </c>
      <c r="O14" s="192">
        <f>IFERROR(maig!T41,"")</f>
        <v>75.8</v>
      </c>
      <c r="P14" s="141">
        <f>IFERROR(maig!U41,"")</f>
        <v>26.15</v>
      </c>
      <c r="Q14" s="192">
        <f>IFERROR(maig!V41,"")</f>
        <v>0.45</v>
      </c>
      <c r="R14" s="141">
        <f>IFERROR(maig!W41,"")</f>
        <v>0.95</v>
      </c>
      <c r="S14" s="192">
        <f>IFERROR(maig!X41,"")</f>
        <v>0</v>
      </c>
      <c r="T14" s="141">
        <f>IFERROR(maig!Y41,"")</f>
        <v>0</v>
      </c>
      <c r="U14" s="492">
        <f>IFERROR(maig!Z41,"")</f>
        <v>102.2</v>
      </c>
      <c r="V14" s="491">
        <f>IFERROR(maig!AA41,"")</f>
        <v>37.5</v>
      </c>
      <c r="W14" s="480">
        <f>IFERROR(maig!AB41,"")</f>
        <v>59.637188208616777</v>
      </c>
      <c r="X14" s="143">
        <f>IFERROR(maig!AC41,"")</f>
        <v>10.850000000000001</v>
      </c>
      <c r="Y14" s="142">
        <f>IFERROR(maig!AD41,"")</f>
        <v>1.55</v>
      </c>
      <c r="Z14" s="200">
        <f>IFERROR(maig!AE41,"")</f>
        <v>84.011627906976742</v>
      </c>
    </row>
    <row r="15" spans="1:26" ht="19.95" customHeight="1" x14ac:dyDescent="0.25">
      <c r="A15" s="216">
        <v>45078</v>
      </c>
      <c r="B15" s="192">
        <f>juny!C40</f>
        <v>9390</v>
      </c>
      <c r="C15" s="137">
        <f>IFERROR(juny!C41,"")</f>
        <v>313</v>
      </c>
      <c r="D15" s="192">
        <f>IFERROR(juny!I41,"")</f>
        <v>329.7</v>
      </c>
      <c r="E15" s="202">
        <f>IFERROR(juny!J41,"")</f>
        <v>12.709090909090911</v>
      </c>
      <c r="F15" s="145">
        <f>IFERROR(juny!K41,"")</f>
        <v>95.620069964413943</v>
      </c>
      <c r="G15" s="192">
        <f>IFERROR(juny!L41,"")</f>
        <v>543</v>
      </c>
      <c r="H15" s="141">
        <f>IFERROR(juny!M41,"")</f>
        <v>9.7166666666666668</v>
      </c>
      <c r="I15" s="144">
        <f>IFERROR(juny!N41,"")</f>
        <v>98.139487127617969</v>
      </c>
      <c r="J15" s="192">
        <f>IFERROR(juny!O41,"")</f>
        <v>956.6</v>
      </c>
      <c r="K15" s="141">
        <f>IFERROR(juny!P41,"")</f>
        <v>50.272727272727273</v>
      </c>
      <c r="L15" s="144">
        <f>IFERROR(juny!Q41,"")</f>
        <v>94.536401009696576</v>
      </c>
      <c r="M15" s="192">
        <f>IFERROR(juny!R41,"")</f>
        <v>69.349999999999994</v>
      </c>
      <c r="N15" s="141">
        <f>IFERROR(juny!S41,"")</f>
        <v>31.1</v>
      </c>
      <c r="O15" s="192">
        <f>IFERROR(juny!T41,"")</f>
        <v>69.5</v>
      </c>
      <c r="P15" s="141">
        <f>IFERROR(juny!U41,"")</f>
        <v>26.5</v>
      </c>
      <c r="Q15" s="192">
        <f>IFERROR(juny!V41,"")</f>
        <v>1.3</v>
      </c>
      <c r="R15" s="141">
        <f>IFERROR(juny!W41,"")</f>
        <v>0.6333333333333333</v>
      </c>
      <c r="S15" s="192">
        <f>IFERROR(juny!X41,"")</f>
        <v>0</v>
      </c>
      <c r="T15" s="141">
        <f>IFERROR(juny!Y41,"")</f>
        <v>0</v>
      </c>
      <c r="U15" s="492">
        <f>IFERROR(juny!Z41,"")</f>
        <v>70.900000000000006</v>
      </c>
      <c r="V15" s="491">
        <f>IFERROR(juny!AA41,"")</f>
        <v>31.700000000000003</v>
      </c>
      <c r="W15" s="480">
        <f>IFERROR(juny!AB41,"")</f>
        <v>52.771149495516617</v>
      </c>
      <c r="X15" s="143">
        <f>IFERROR(juny!AC41,"")</f>
        <v>9.75</v>
      </c>
      <c r="Y15" s="142">
        <f>IFERROR(juny!AD41,"")</f>
        <v>1.075</v>
      </c>
      <c r="Z15" s="200">
        <f>IFERROR(juny!AE41,"")</f>
        <v>88.959911616161605</v>
      </c>
    </row>
    <row r="16" spans="1:26" ht="19.95" customHeight="1" x14ac:dyDescent="0.25">
      <c r="A16" s="216">
        <v>45108</v>
      </c>
      <c r="B16" s="192">
        <f>juliol!C40</f>
        <v>8007</v>
      </c>
      <c r="C16" s="137">
        <f>IFERROR(juliol!C41,"")</f>
        <v>258.29032258064518</v>
      </c>
      <c r="D16" s="192">
        <f>IFERROR(juliol!I41,"")</f>
        <v>367.1</v>
      </c>
      <c r="E16" s="202">
        <f>IFERROR(juliol!J41,"")</f>
        <v>18.936363636363637</v>
      </c>
      <c r="F16" s="145">
        <f>IFERROR(juliol!K41,"")</f>
        <v>94.416109082560496</v>
      </c>
      <c r="G16" s="192">
        <f>IFERROR(juliol!L41,"")</f>
        <v>531.83333333333337</v>
      </c>
      <c r="H16" s="141">
        <f>IFERROR(juliol!M41,"")</f>
        <v>15.414285714285715</v>
      </c>
      <c r="I16" s="144">
        <f>IFERROR(juliol!N41,"")</f>
        <v>96.824341973715221</v>
      </c>
      <c r="J16" s="192">
        <f>IFERROR(juliol!O41,"")</f>
        <v>928</v>
      </c>
      <c r="K16" s="141">
        <f>IFERROR(juliol!P41,"")</f>
        <v>75.36363636363636</v>
      </c>
      <c r="L16" s="144">
        <f>IFERROR(juliol!Q41,"")</f>
        <v>91.425194103480493</v>
      </c>
      <c r="M16" s="192">
        <f>IFERROR(juliol!R41,"")</f>
        <v>129.05000000000001</v>
      </c>
      <c r="N16" s="141">
        <f>IFERROR(juliol!S41,"")</f>
        <v>23.1</v>
      </c>
      <c r="O16" s="192">
        <f>IFERROR(juliol!T41,"")</f>
        <v>90.1</v>
      </c>
      <c r="P16" s="141">
        <f>IFERROR(juliol!U41,"")</f>
        <v>21.9</v>
      </c>
      <c r="Q16" s="192">
        <f>IFERROR(juliol!V41,"")</f>
        <v>1.4500000000000002</v>
      </c>
      <c r="R16" s="141">
        <f>IFERROR(juliol!W41,"")</f>
        <v>0.7</v>
      </c>
      <c r="S16" s="192">
        <f>IFERROR(juliol!X41,"")</f>
        <v>0</v>
      </c>
      <c r="T16" s="141">
        <f>IFERROR(juliol!Y41,"")</f>
        <v>0</v>
      </c>
      <c r="U16" s="492">
        <f>IFERROR(juliol!Z41,"")</f>
        <v>130.5</v>
      </c>
      <c r="V16" s="491">
        <f>IFERROR(juliol!AA41,"")</f>
        <v>23.8</v>
      </c>
      <c r="W16" s="480">
        <f>IFERROR(juliol!AB41,"")</f>
        <v>81.773378759398497</v>
      </c>
      <c r="X16" s="143">
        <f>IFERROR(juliol!AC41,"")</f>
        <v>9</v>
      </c>
      <c r="Y16" s="142">
        <f>IFERROR(juliol!AD41,"")</f>
        <v>1.4750000000000001</v>
      </c>
      <c r="Z16" s="200">
        <f>IFERROR(juliol!AE41,"")</f>
        <v>83.602150537634401</v>
      </c>
    </row>
    <row r="17" spans="1:26" ht="19.95" customHeight="1" x14ac:dyDescent="0.25">
      <c r="A17" s="216">
        <v>45139</v>
      </c>
      <c r="B17" s="192">
        <f>agost!C40</f>
        <v>8332</v>
      </c>
      <c r="C17" s="137">
        <f>IFERROR(agost!C41,"")</f>
        <v>268.77419354838707</v>
      </c>
      <c r="D17" s="192">
        <f>IFERROR(agost!I41,"")</f>
        <v>430.1</v>
      </c>
      <c r="E17" s="202">
        <f>IFERROR(agost!J41,"")</f>
        <v>20.218181818181819</v>
      </c>
      <c r="F17" s="145">
        <f>IFERROR(agost!K41,"")</f>
        <v>94.67963047121097</v>
      </c>
      <c r="G17" s="192">
        <f>IFERROR(agost!L41,"")</f>
        <v>1209.6666666666667</v>
      </c>
      <c r="H17" s="141">
        <f>IFERROR(agost!M41,"")</f>
        <v>30.728571428571428</v>
      </c>
      <c r="I17" s="144">
        <f>IFERROR(agost!N41,"")</f>
        <v>98.463476695297814</v>
      </c>
      <c r="J17" s="192">
        <f>IFERROR(agost!O41,"")</f>
        <v>2047.3</v>
      </c>
      <c r="K17" s="141">
        <f>IFERROR(agost!P41,"")</f>
        <v>105.90909090909091</v>
      </c>
      <c r="L17" s="144">
        <f>IFERROR(agost!Q41,"")</f>
        <v>95.556158519540162</v>
      </c>
      <c r="M17" s="192">
        <f>IFERROR(agost!R41,"")</f>
        <v>49</v>
      </c>
      <c r="N17" s="141">
        <f>IFERROR(agost!S41,"")</f>
        <v>11.7</v>
      </c>
      <c r="O17" s="192">
        <f>IFERROR(agost!T41,"")</f>
        <v>38.25</v>
      </c>
      <c r="P17" s="141">
        <f>IFERROR(agost!U41,"")</f>
        <v>7.15</v>
      </c>
      <c r="Q17" s="192">
        <f>IFERROR(agost!V41,"")</f>
        <v>0.64999999999999991</v>
      </c>
      <c r="R17" s="141">
        <f>IFERROR(agost!W41,"")</f>
        <v>1.2000000000000002</v>
      </c>
      <c r="S17" s="192">
        <f>IFERROR(agost!X41,"")</f>
        <v>0</v>
      </c>
      <c r="T17" s="141">
        <f>IFERROR(agost!Y41,"")</f>
        <v>0</v>
      </c>
      <c r="U17" s="492">
        <f>IFERROR(agost!Z41,"")</f>
        <v>49.65</v>
      </c>
      <c r="V17" s="491">
        <f>IFERROR(agost!AA41,"")</f>
        <v>12.9</v>
      </c>
      <c r="W17" s="480">
        <f>IFERROR(agost!AB41,"")</f>
        <v>74.116715399610143</v>
      </c>
      <c r="X17" s="151">
        <f>IFERROR(agost!AC41,"")</f>
        <v>9.1</v>
      </c>
      <c r="Y17" s="142">
        <f>IFERROR(agost!AD41,"")</f>
        <v>5.45</v>
      </c>
      <c r="Z17" s="200">
        <f>IFERROR(agost!AE41,"")</f>
        <v>39.727767695099814</v>
      </c>
    </row>
    <row r="18" spans="1:26" ht="19.95" customHeight="1" x14ac:dyDescent="0.25">
      <c r="A18" s="216">
        <v>45170</v>
      </c>
      <c r="B18" s="192">
        <f>setembre!C40</f>
        <v>8693</v>
      </c>
      <c r="C18" s="137">
        <f>IFERROR(setembre!C41,"")</f>
        <v>289.76666666666665</v>
      </c>
      <c r="D18" s="192">
        <f>IFERROR(setembre!I41,"")</f>
        <v>210.88888888888889</v>
      </c>
      <c r="E18" s="202">
        <f>IFERROR(setembre!J41,"")</f>
        <v>66.25</v>
      </c>
      <c r="F18" s="145">
        <f>IFERROR(setembre!K41,"")</f>
        <v>64.678998213491639</v>
      </c>
      <c r="G18" s="192">
        <f>IFERROR(setembre!L41,"")</f>
        <v>1309.8399999999999</v>
      </c>
      <c r="H18" s="141">
        <f>IFERROR(setembre!M41,"")</f>
        <v>100.23333333333333</v>
      </c>
      <c r="I18" s="144">
        <f>IFERROR(setembre!N41,"")</f>
        <v>85.566487484941007</v>
      </c>
      <c r="J18" s="192">
        <f>IFERROR(setembre!O41,"")</f>
        <v>2348.3333333333335</v>
      </c>
      <c r="K18" s="141">
        <f>IFERROR(setembre!P41,"")</f>
        <v>408.25</v>
      </c>
      <c r="L18" s="144">
        <f>IFERROR(setembre!Q41,"")</f>
        <v>77.76539864400084</v>
      </c>
      <c r="M18" s="192">
        <f>IFERROR(setembre!R41,"")</f>
        <v>60.5</v>
      </c>
      <c r="N18" s="141">
        <f>IFERROR(setembre!S41,"")</f>
        <v>15.5</v>
      </c>
      <c r="O18" s="192">
        <f>IFERROR(setembre!T41,"")</f>
        <v>36.700000000000003</v>
      </c>
      <c r="P18" s="141">
        <f>IFERROR(setembre!U41,"")</f>
        <v>6</v>
      </c>
      <c r="Q18" s="192">
        <f>IFERROR(setembre!V41,"")</f>
        <v>1.25</v>
      </c>
      <c r="R18" s="141">
        <f>IFERROR(setembre!W41,"")</f>
        <v>1.2000000000000002</v>
      </c>
      <c r="S18" s="192">
        <f>IFERROR(setembre!X41,"")</f>
        <v>0</v>
      </c>
      <c r="T18" s="141">
        <f>IFERROR(setembre!Y41,"")</f>
        <v>0</v>
      </c>
      <c r="U18" s="492">
        <f>IFERROR(setembre!Z41,"")</f>
        <v>61.75</v>
      </c>
      <c r="V18" s="491">
        <f>IFERROR(setembre!AA41,"")</f>
        <v>16.700000000000003</v>
      </c>
      <c r="W18" s="480">
        <f>IFERROR(setembre!AB41,"")</f>
        <v>73.077499250973716</v>
      </c>
      <c r="X18" s="143">
        <f>IFERROR(setembre!AC41,"")</f>
        <v>9.09</v>
      </c>
      <c r="Y18" s="142">
        <f>IFERROR(setembre!AD41,"")</f>
        <v>5</v>
      </c>
      <c r="Z18" s="200">
        <f>IFERROR(setembre!AE41,"")</f>
        <v>48.421052631578945</v>
      </c>
    </row>
    <row r="19" spans="1:26" ht="19.95" customHeight="1" x14ac:dyDescent="0.25">
      <c r="A19" s="216">
        <v>45200</v>
      </c>
      <c r="B19" s="192">
        <f>octubre!C40</f>
        <v>7967</v>
      </c>
      <c r="C19" s="137">
        <f>IFERROR(octubre!C41,"")</f>
        <v>257</v>
      </c>
      <c r="D19" s="192">
        <f>IFERROR(octubre!I41,"")</f>
        <v>340.4</v>
      </c>
      <c r="E19" s="202">
        <f>IFERROR(octubre!J41,"")</f>
        <v>12.409090909090908</v>
      </c>
      <c r="F19" s="145">
        <f>IFERROR(octubre!K41,"")</f>
        <v>95.849419564837689</v>
      </c>
      <c r="G19" s="192">
        <f>IFERROR(octubre!L41,"")</f>
        <v>804.13333333333321</v>
      </c>
      <c r="H19" s="141">
        <f>IFERROR(octubre!M41,"")</f>
        <v>14.9</v>
      </c>
      <c r="I19" s="144">
        <f>IFERROR(octubre!N41,"")</f>
        <v>97.661274262827121</v>
      </c>
      <c r="J19" s="192">
        <f>IFERROR(octubre!O41,"")</f>
        <v>1383.3</v>
      </c>
      <c r="K19" s="141">
        <f>IFERROR(octubre!P41,"")</f>
        <v>59.81818181818182</v>
      </c>
      <c r="L19" s="144">
        <f>IFERROR(octubre!Q41,"")</f>
        <v>94.891436236942596</v>
      </c>
      <c r="M19" s="192">
        <f>IFERROR(octubre!R41,"")</f>
        <v>62.65</v>
      </c>
      <c r="N19" s="141">
        <f>IFERROR(octubre!S41,"")</f>
        <v>34.65</v>
      </c>
      <c r="O19" s="192">
        <f>IFERROR(octubre!T41,"")</f>
        <v>60.05</v>
      </c>
      <c r="P19" s="141">
        <f>IFERROR(octubre!U41,"")</f>
        <v>28.5</v>
      </c>
      <c r="Q19" s="192">
        <f>IFERROR(octubre!V41,"")</f>
        <v>1.1499999999999999</v>
      </c>
      <c r="R19" s="141">
        <f>IFERROR(octubre!W41,"")</f>
        <v>1.2</v>
      </c>
      <c r="S19" s="192">
        <f>IFERROR(octubre!X41,"")</f>
        <v>0</v>
      </c>
      <c r="T19" s="141">
        <f>IFERROR(octubre!Y41,"")</f>
        <v>0</v>
      </c>
      <c r="U19" s="492">
        <f>IFERROR(octubre!Z41,"")</f>
        <v>63.8</v>
      </c>
      <c r="V19" s="491">
        <f>IFERROR(octubre!AA41,"")</f>
        <v>35.849999999999994</v>
      </c>
      <c r="W19" s="480">
        <f>IFERROR(octubre!AB41,"")</f>
        <v>43.77873563218391</v>
      </c>
      <c r="X19" s="143">
        <f>IFERROR(octubre!AC41,"")</f>
        <v>8.65</v>
      </c>
      <c r="Y19" s="142">
        <f>IFERROR(octubre!AD41,"")</f>
        <v>1.65</v>
      </c>
      <c r="Z19" s="200">
        <f>IFERROR(octubre!AE41,"")</f>
        <v>80.972789115646265</v>
      </c>
    </row>
    <row r="20" spans="1:26" ht="19.95" customHeight="1" x14ac:dyDescent="0.25">
      <c r="A20" s="216">
        <v>45231</v>
      </c>
      <c r="B20" s="192">
        <f>novembre!C40</f>
        <v>7812</v>
      </c>
      <c r="C20" s="137">
        <f>IFERROR(novembre!C41,"")</f>
        <v>260.39999999999998</v>
      </c>
      <c r="D20" s="192">
        <f>IFERROR(novembre!I41,"")</f>
        <v>368.36363636363637</v>
      </c>
      <c r="E20" s="202">
        <f>IFERROR(novembre!J41,"")</f>
        <v>14.333333333333334</v>
      </c>
      <c r="F20" s="145">
        <f>IFERROR(novembre!K41,"")</f>
        <v>95.710323571523062</v>
      </c>
      <c r="G20" s="192">
        <f>IFERROR(novembre!L41,"")</f>
        <v>897.43333333333328</v>
      </c>
      <c r="H20" s="141">
        <f>IFERROR(novembre!M41,"")</f>
        <v>10.971428571428573</v>
      </c>
      <c r="I20" s="144">
        <f>IFERROR(novembre!N41,"")</f>
        <v>98.27849373587874</v>
      </c>
      <c r="J20" s="192">
        <f>IFERROR(novembre!O41,"")</f>
        <v>1634.4545454545455</v>
      </c>
      <c r="K20" s="141">
        <f>IFERROR(novembre!P41,"")</f>
        <v>48.166666666666664</v>
      </c>
      <c r="L20" s="144">
        <f>IFERROR(novembre!Q41,"")</f>
        <v>96.472782511314833</v>
      </c>
      <c r="M20" s="192">
        <f>IFERROR(novembre!R41,"")</f>
        <v>37</v>
      </c>
      <c r="N20" s="141">
        <f>IFERROR(novembre!S41,"")</f>
        <v>28.7</v>
      </c>
      <c r="O20" s="192">
        <f>IFERROR(novembre!T41,"")</f>
        <v>31.65</v>
      </c>
      <c r="P20" s="141">
        <f>IFERROR(novembre!U41,"")</f>
        <v>26.5</v>
      </c>
      <c r="Q20" s="192">
        <f>IFERROR(novembre!V41,"")</f>
        <v>1.05</v>
      </c>
      <c r="R20" s="141">
        <f>IFERROR(novembre!W41,"")</f>
        <v>0.05</v>
      </c>
      <c r="S20" s="192">
        <f>IFERROR(novembre!X41,"")</f>
        <v>0</v>
      </c>
      <c r="T20" s="141">
        <f>IFERROR(novembre!Y41,"")</f>
        <v>0</v>
      </c>
      <c r="U20" s="492">
        <f>IFERROR(novembre!Z41,"")</f>
        <v>38.049999999999997</v>
      </c>
      <c r="V20" s="491">
        <f>IFERROR(novembre!AA41,"")</f>
        <v>28.75</v>
      </c>
      <c r="W20" s="480">
        <f>IFERROR(novembre!AB41,"")</f>
        <v>24.44053046000829</v>
      </c>
      <c r="X20" s="143">
        <f>IFERROR(novembre!AC41,"")</f>
        <v>12.4</v>
      </c>
      <c r="Y20" s="142">
        <f>IFERROR(novembre!AD41,"")</f>
        <v>0.5</v>
      </c>
      <c r="Z20" s="200">
        <f>IFERROR(novembre!AE41,"")</f>
        <v>96.007866273352988</v>
      </c>
    </row>
    <row r="21" spans="1:26" ht="19.95" customHeight="1" thickBot="1" x14ac:dyDescent="0.3">
      <c r="A21" s="216">
        <v>45261</v>
      </c>
      <c r="B21" s="193">
        <f>desembre!C40</f>
        <v>9364</v>
      </c>
      <c r="C21" s="146">
        <f>IFERROR(desembre!C41,"")</f>
        <v>302.06451612903226</v>
      </c>
      <c r="D21" s="193">
        <f>IFERROR(desembre!I41,"")</f>
        <v>179.44444444444446</v>
      </c>
      <c r="E21" s="203">
        <f>IFERROR(desembre!J41,"")</f>
        <v>10.15</v>
      </c>
      <c r="F21" s="148">
        <f>IFERROR(desembre!K41,"")</f>
        <v>94.303249111102502</v>
      </c>
      <c r="G21" s="193">
        <f>IFERROR(desembre!L41,"")</f>
        <v>480.4</v>
      </c>
      <c r="H21" s="386">
        <f>IFERROR(desembre!M41,"")</f>
        <v>11.049999999999999</v>
      </c>
      <c r="I21" s="150">
        <f>IFERROR(desembre!N41,"")</f>
        <v>97.520724230650615</v>
      </c>
      <c r="J21" s="193">
        <f>IFERROR(desembre!O41,"")</f>
        <v>868.11111111111109</v>
      </c>
      <c r="K21" s="386">
        <f>IFERROR(desembre!P41,"")</f>
        <v>47.1</v>
      </c>
      <c r="L21" s="150">
        <f>IFERROR(desembre!Q41,"")</f>
        <v>94.513371600064104</v>
      </c>
      <c r="M21" s="193">
        <f>IFERROR(desembre!R41,"")</f>
        <v>76.5</v>
      </c>
      <c r="N21" s="386">
        <f>IFERROR(desembre!S41,"")</f>
        <v>25.5</v>
      </c>
      <c r="O21" s="193">
        <f>IFERROR(desembre!T41,"")</f>
        <v>52.3</v>
      </c>
      <c r="P21" s="386">
        <f>IFERROR(desembre!U41,"")</f>
        <v>20.299999999999997</v>
      </c>
      <c r="Q21" s="193">
        <f>IFERROR(desembre!V41,"")</f>
        <v>1.1749999999999998</v>
      </c>
      <c r="R21" s="386">
        <f>IFERROR(desembre!W41,"")</f>
        <v>0.79</v>
      </c>
      <c r="S21" s="193">
        <f>IFERROR(desembre!X41,"")</f>
        <v>0</v>
      </c>
      <c r="T21" s="386">
        <f>IFERROR(desembre!Y41,"")</f>
        <v>0</v>
      </c>
      <c r="U21" s="493">
        <f>IFERROR(desembre!Z41,"")</f>
        <v>77.675000000000011</v>
      </c>
      <c r="V21" s="491">
        <f>IFERROR(desembre!AA41,"")</f>
        <v>26.29</v>
      </c>
      <c r="W21" s="480">
        <f>IFERROR(desembre!AB41,"")</f>
        <v>66.154736230922367</v>
      </c>
      <c r="X21" s="147">
        <f>IFERROR(desembre!AC41,"")</f>
        <v>8.75</v>
      </c>
      <c r="Y21" s="149">
        <f>IFERROR(desembre!AD41,"")</f>
        <v>2</v>
      </c>
      <c r="Z21" s="201">
        <f>IFERROR(desembre!AE41,"")</f>
        <v>77.156862745098039</v>
      </c>
    </row>
    <row r="22" spans="1:26" ht="19.95" customHeight="1" thickTop="1" x14ac:dyDescent="0.25">
      <c r="A22" s="368" t="s">
        <v>11</v>
      </c>
      <c r="B22" s="31">
        <f>SUM(B10:B21)</f>
        <v>120300</v>
      </c>
      <c r="C22" s="15"/>
      <c r="D22" s="16"/>
      <c r="E22" s="17"/>
      <c r="F22" s="15"/>
      <c r="G22" s="16"/>
      <c r="H22" s="17"/>
      <c r="I22" s="15"/>
      <c r="J22" s="16"/>
      <c r="K22" s="17"/>
      <c r="L22" s="15"/>
      <c r="M22" s="16"/>
      <c r="N22" s="17"/>
      <c r="O22" s="16"/>
      <c r="P22" s="17"/>
      <c r="Q22" s="16"/>
      <c r="R22" s="17"/>
      <c r="S22" s="16"/>
      <c r="T22" s="17"/>
      <c r="U22" s="16"/>
      <c r="V22" s="17"/>
      <c r="W22" s="15"/>
      <c r="X22" s="16"/>
      <c r="Y22" s="17"/>
      <c r="Z22" s="15"/>
    </row>
    <row r="23" spans="1:26" s="19" customFormat="1" ht="19.95" customHeight="1" x14ac:dyDescent="0.25">
      <c r="A23" s="369" t="s">
        <v>12</v>
      </c>
      <c r="B23" s="8">
        <f t="shared" ref="B23:C23" si="0">AVERAGE(B10:B21)</f>
        <v>10025</v>
      </c>
      <c r="C23" s="9">
        <f t="shared" si="0"/>
        <v>330.48401817716336</v>
      </c>
      <c r="D23" s="8">
        <f t="shared" ref="D23:Z23" si="1">AVERAGE(D10:D21)</f>
        <v>327.03400673400671</v>
      </c>
      <c r="E23" s="10">
        <f t="shared" si="1"/>
        <v>21.771158702408702</v>
      </c>
      <c r="F23" s="13">
        <f t="shared" si="1"/>
        <v>91.596634414215075</v>
      </c>
      <c r="G23" s="8">
        <f t="shared" si="1"/>
        <v>744.34638888888878</v>
      </c>
      <c r="H23" s="10">
        <f t="shared" si="1"/>
        <v>22.052447089947091</v>
      </c>
      <c r="I23" s="13">
        <f t="shared" si="1"/>
        <v>96.10476026405702</v>
      </c>
      <c r="J23" s="8">
        <f t="shared" si="1"/>
        <v>1253.2934343434345</v>
      </c>
      <c r="K23" s="10">
        <f t="shared" si="1"/>
        <v>92.889257964257965</v>
      </c>
      <c r="L23" s="13">
        <f t="shared" si="1"/>
        <v>91.632365553999861</v>
      </c>
      <c r="M23" s="18">
        <f t="shared" si="1"/>
        <v>76.379166666666677</v>
      </c>
      <c r="N23" s="14">
        <f t="shared" si="1"/>
        <v>25.570833333333329</v>
      </c>
      <c r="O23" s="18">
        <f t="shared" si="1"/>
        <v>52.65</v>
      </c>
      <c r="P23" s="14">
        <f t="shared" si="1"/>
        <v>20.650000000000002</v>
      </c>
      <c r="Q23" s="18">
        <f t="shared" ref="Q23:R23" si="2">AVERAGE(Q10:Q21)</f>
        <v>1.2687500000000005</v>
      </c>
      <c r="R23" s="14">
        <f t="shared" si="2"/>
        <v>0.88111111111111118</v>
      </c>
      <c r="S23" s="18">
        <f t="shared" ref="S23:T23" si="3">AVERAGE(S10:S21)</f>
        <v>0</v>
      </c>
      <c r="T23" s="14">
        <f t="shared" si="3"/>
        <v>0</v>
      </c>
      <c r="U23" s="18">
        <f t="shared" si="1"/>
        <v>77.668749999999989</v>
      </c>
      <c r="V23" s="14">
        <f t="shared" si="1"/>
        <v>26.44916666666667</v>
      </c>
      <c r="W23" s="13">
        <f t="shared" si="1"/>
        <v>58.706117752445898</v>
      </c>
      <c r="X23" s="18">
        <f t="shared" si="1"/>
        <v>8.7033333333333349</v>
      </c>
      <c r="Y23" s="14">
        <f t="shared" si="1"/>
        <v>2.2174999999999998</v>
      </c>
      <c r="Z23" s="13">
        <f t="shared" si="1"/>
        <v>74.844613723974859</v>
      </c>
    </row>
    <row r="24" spans="1:26" s="19" customFormat="1" ht="19.95" customHeight="1" x14ac:dyDescent="0.25">
      <c r="A24" s="370" t="s">
        <v>13</v>
      </c>
      <c r="B24" s="8">
        <f t="shared" ref="B24:Z24" si="4">MAX(B10:B21)</f>
        <v>13534</v>
      </c>
      <c r="C24" s="9">
        <f t="shared" si="4"/>
        <v>469.60714285714295</v>
      </c>
      <c r="D24" s="8">
        <f t="shared" si="4"/>
        <v>491.22222222222223</v>
      </c>
      <c r="E24" s="10">
        <f t="shared" si="4"/>
        <v>66.25</v>
      </c>
      <c r="F24" s="13">
        <f t="shared" si="4"/>
        <v>95.849419564837689</v>
      </c>
      <c r="G24" s="8">
        <f t="shared" si="4"/>
        <v>1437.25</v>
      </c>
      <c r="H24" s="10">
        <f t="shared" si="4"/>
        <v>100.23333333333333</v>
      </c>
      <c r="I24" s="13">
        <f t="shared" si="4"/>
        <v>98.509600021848513</v>
      </c>
      <c r="J24" s="8">
        <f t="shared" si="4"/>
        <v>2348.3333333333335</v>
      </c>
      <c r="K24" s="10">
        <f t="shared" si="4"/>
        <v>408.25</v>
      </c>
      <c r="L24" s="13">
        <f t="shared" si="4"/>
        <v>96.472782511314833</v>
      </c>
      <c r="M24" s="18">
        <f t="shared" si="4"/>
        <v>141.30000000000001</v>
      </c>
      <c r="N24" s="14">
        <f t="shared" si="4"/>
        <v>36.549999999999997</v>
      </c>
      <c r="O24" s="18">
        <f t="shared" si="4"/>
        <v>90.1</v>
      </c>
      <c r="P24" s="14">
        <f t="shared" si="4"/>
        <v>28.5</v>
      </c>
      <c r="Q24" s="18">
        <f t="shared" ref="Q24:R24" si="5">MAX(Q10:Q21)</f>
        <v>2.2000000000000002</v>
      </c>
      <c r="R24" s="14">
        <f t="shared" si="5"/>
        <v>1.2999999999999998</v>
      </c>
      <c r="S24" s="18">
        <f t="shared" ref="S24:T24" si="6">MAX(S10:S21)</f>
        <v>0</v>
      </c>
      <c r="T24" s="14">
        <f t="shared" si="6"/>
        <v>0</v>
      </c>
      <c r="U24" s="18">
        <f t="shared" si="4"/>
        <v>143.5</v>
      </c>
      <c r="V24" s="14">
        <f t="shared" si="4"/>
        <v>37.5</v>
      </c>
      <c r="W24" s="13">
        <f t="shared" si="4"/>
        <v>85.336299970819965</v>
      </c>
      <c r="X24" s="18">
        <f t="shared" si="4"/>
        <v>12.4</v>
      </c>
      <c r="Y24" s="14">
        <f t="shared" si="4"/>
        <v>5.45</v>
      </c>
      <c r="Z24" s="13">
        <f t="shared" si="4"/>
        <v>96.007866273352988</v>
      </c>
    </row>
    <row r="25" spans="1:26" s="19" customFormat="1" ht="19.95" customHeight="1" thickBot="1" x14ac:dyDescent="0.3">
      <c r="A25" s="371" t="s">
        <v>14</v>
      </c>
      <c r="B25" s="20">
        <f t="shared" ref="B25:Z25" si="7">MIN(B10:B21)</f>
        <v>7812</v>
      </c>
      <c r="C25" s="21">
        <f t="shared" si="7"/>
        <v>257</v>
      </c>
      <c r="D25" s="20">
        <f t="shared" si="7"/>
        <v>179.44444444444446</v>
      </c>
      <c r="E25" s="22">
        <f t="shared" si="7"/>
        <v>10.15</v>
      </c>
      <c r="F25" s="23">
        <f t="shared" si="7"/>
        <v>64.678998213491639</v>
      </c>
      <c r="G25" s="20">
        <f t="shared" si="7"/>
        <v>348.6</v>
      </c>
      <c r="H25" s="22">
        <f t="shared" si="7"/>
        <v>9.7166666666666668</v>
      </c>
      <c r="I25" s="23">
        <f t="shared" si="7"/>
        <v>85.566487484941007</v>
      </c>
      <c r="J25" s="20">
        <f t="shared" si="7"/>
        <v>595</v>
      </c>
      <c r="K25" s="22">
        <f t="shared" si="7"/>
        <v>47.1</v>
      </c>
      <c r="L25" s="23">
        <f t="shared" si="7"/>
        <v>77.76539864400084</v>
      </c>
      <c r="M25" s="20">
        <f t="shared" si="7"/>
        <v>32.849999999999994</v>
      </c>
      <c r="N25" s="22">
        <f t="shared" si="7"/>
        <v>11.7</v>
      </c>
      <c r="O25" s="20">
        <f t="shared" si="7"/>
        <v>24.75</v>
      </c>
      <c r="P25" s="22">
        <f t="shared" si="7"/>
        <v>6</v>
      </c>
      <c r="Q25" s="20">
        <f t="shared" ref="Q25:R25" si="8">MIN(Q10:Q21)</f>
        <v>0.45</v>
      </c>
      <c r="R25" s="22">
        <f t="shared" si="8"/>
        <v>0.05</v>
      </c>
      <c r="S25" s="20">
        <f t="shared" ref="S25:T25" si="9">MIN(S10:S21)</f>
        <v>0</v>
      </c>
      <c r="T25" s="22">
        <f t="shared" si="9"/>
        <v>0</v>
      </c>
      <c r="U25" s="20">
        <f t="shared" si="7"/>
        <v>35</v>
      </c>
      <c r="V25" s="22">
        <f t="shared" si="7"/>
        <v>12.9</v>
      </c>
      <c r="W25" s="23">
        <f t="shared" si="7"/>
        <v>24.44053046000829</v>
      </c>
      <c r="X25" s="20">
        <f t="shared" si="7"/>
        <v>4.4000000000000004</v>
      </c>
      <c r="Y25" s="22">
        <f t="shared" si="7"/>
        <v>0.4</v>
      </c>
      <c r="Z25" s="23">
        <f t="shared" si="7"/>
        <v>39.727767695099814</v>
      </c>
    </row>
    <row r="26" spans="1:26" s="19" customFormat="1" ht="19.95" customHeight="1" thickTop="1" thickBot="1" x14ac:dyDescent="0.3">
      <c r="A26" s="368" t="s">
        <v>179</v>
      </c>
      <c r="B26" s="192">
        <v>14185.333333333334</v>
      </c>
      <c r="C26" s="137">
        <v>457.59139784946234</v>
      </c>
      <c r="D26" s="192">
        <v>221.25601851851852</v>
      </c>
      <c r="E26" s="202">
        <v>16.960855255855254</v>
      </c>
      <c r="F26" s="144">
        <v>0.917178676455494</v>
      </c>
      <c r="G26" s="192">
        <v>509.32083333333338</v>
      </c>
      <c r="H26" s="202">
        <v>13.68035714285714</v>
      </c>
      <c r="I26" s="144">
        <v>0.95704630499296528</v>
      </c>
      <c r="J26" s="192">
        <v>787.49305555555566</v>
      </c>
      <c r="K26" s="202">
        <v>63.739541014541025</v>
      </c>
      <c r="L26" s="144">
        <v>0.90284708042584327</v>
      </c>
      <c r="M26" s="151">
        <v>75.464583333333351</v>
      </c>
      <c r="N26" s="140">
        <v>17.292083333333334</v>
      </c>
      <c r="O26" s="151">
        <v>52.295833333333327</v>
      </c>
      <c r="P26" s="140">
        <v>14.577597222222224</v>
      </c>
      <c r="Q26" s="151">
        <v>1.3564236111111108</v>
      </c>
      <c r="R26" s="140">
        <v>1.2248055555555557</v>
      </c>
      <c r="S26" s="151" t="e">
        <v>#DIV/0!</v>
      </c>
      <c r="T26" s="140" t="e">
        <v>#DIV/0!</v>
      </c>
      <c r="U26" s="151">
        <v>77.662083333333342</v>
      </c>
      <c r="V26" s="140">
        <v>18.590541666666667</v>
      </c>
      <c r="W26" s="144">
        <v>0.74503574151238727</v>
      </c>
      <c r="X26" s="151">
        <v>7.2950000000000008</v>
      </c>
      <c r="Y26" s="140">
        <v>1.3987499999999999</v>
      </c>
      <c r="Z26" s="144">
        <v>0.76549343615963572</v>
      </c>
    </row>
    <row r="27" spans="1:26" s="19" customFormat="1" ht="19.95" customHeight="1" thickTop="1" thickBot="1" x14ac:dyDescent="0.3">
      <c r="A27" s="368" t="s">
        <v>180</v>
      </c>
      <c r="B27" s="192">
        <v>14438.198611108332</v>
      </c>
      <c r="C27" s="137">
        <v>465.74834229381713</v>
      </c>
      <c r="D27" s="192">
        <v>282.36344211344209</v>
      </c>
      <c r="E27" s="202">
        <v>20.440126540126542</v>
      </c>
      <c r="F27" s="144">
        <v>0.92021454886952192</v>
      </c>
      <c r="G27" s="192">
        <v>442.40873015873018</v>
      </c>
      <c r="H27" s="202">
        <v>16.978968253968254</v>
      </c>
      <c r="I27" s="144">
        <v>0.94675762001861496</v>
      </c>
      <c r="J27" s="192">
        <v>737.04703907203918</v>
      </c>
      <c r="K27" s="202">
        <v>73.793321955821966</v>
      </c>
      <c r="L27" s="144">
        <v>0.88889898358906072</v>
      </c>
      <c r="M27" s="151">
        <v>86.64135600510599</v>
      </c>
      <c r="N27" s="140">
        <v>15.267171189921191</v>
      </c>
      <c r="O27" s="151">
        <v>53.9432518870019</v>
      </c>
      <c r="P27" s="140">
        <v>11.238882728382732</v>
      </c>
      <c r="Q27" s="151">
        <v>1.0175666375291372</v>
      </c>
      <c r="R27" s="140">
        <v>0.87643718781218782</v>
      </c>
      <c r="S27" s="151" t="e">
        <v>#DIV/0!</v>
      </c>
      <c r="T27" s="140" t="e">
        <v>#DIV/0!</v>
      </c>
      <c r="U27" s="151">
        <v>87.562256031006015</v>
      </c>
      <c r="V27" s="140">
        <v>16.148956890331892</v>
      </c>
      <c r="W27" s="144">
        <v>0.79077983020837073</v>
      </c>
      <c r="X27" s="151">
        <v>8.0472717143967163</v>
      </c>
      <c r="Y27" s="140">
        <v>1.9116975760350761</v>
      </c>
      <c r="Z27" s="144">
        <v>0.73943532437970594</v>
      </c>
    </row>
    <row r="28" spans="1:26" s="19" customFormat="1" ht="19.95" customHeight="1" thickTop="1" thickBot="1" x14ac:dyDescent="0.3">
      <c r="A28" s="388" t="s">
        <v>181</v>
      </c>
      <c r="B28" s="193">
        <v>17637.085833333331</v>
      </c>
      <c r="C28" s="146">
        <v>568.93825268817204</v>
      </c>
      <c r="D28" s="193">
        <v>183.73581973581975</v>
      </c>
      <c r="E28" s="203">
        <v>13.157203907203908</v>
      </c>
      <c r="F28" s="150">
        <v>0.91685515862163658</v>
      </c>
      <c r="G28" s="193">
        <v>226.55714285714291</v>
      </c>
      <c r="H28" s="203">
        <v>8.0067460317460313</v>
      </c>
      <c r="I28" s="150">
        <v>0.9240471822852605</v>
      </c>
      <c r="J28" s="193">
        <v>462.93628940503942</v>
      </c>
      <c r="K28" s="203">
        <v>50.568477355977357</v>
      </c>
      <c r="L28" s="150">
        <v>0.87611236321897212</v>
      </c>
      <c r="M28" s="204">
        <v>60.635161088911083</v>
      </c>
      <c r="N28" s="205">
        <v>18.435333069708065</v>
      </c>
      <c r="O28" s="204">
        <v>40.807340409590402</v>
      </c>
      <c r="P28" s="205">
        <v>16.173676018426022</v>
      </c>
      <c r="Q28" s="204">
        <v>0.90292386086136112</v>
      </c>
      <c r="R28" s="205">
        <v>0.56558831446331459</v>
      </c>
      <c r="S28" s="204" t="e">
        <v>#DIV/0!</v>
      </c>
      <c r="T28" s="205" t="e">
        <v>#DIV/0!</v>
      </c>
      <c r="U28" s="204">
        <v>61.563409798534792</v>
      </c>
      <c r="V28" s="205">
        <v>19.016956085581086</v>
      </c>
      <c r="W28" s="150">
        <v>0.65233052147284354</v>
      </c>
      <c r="X28" s="204">
        <v>6.2837780275280286</v>
      </c>
      <c r="Y28" s="205">
        <v>1.6875306221556221</v>
      </c>
      <c r="Z28" s="150">
        <v>0.69210771522277537</v>
      </c>
    </row>
    <row r="29" spans="1:26" ht="13.8" thickTop="1" x14ac:dyDescent="0.25"/>
    <row r="31" spans="1:26" x14ac:dyDescent="0.25">
      <c r="A31" s="367" t="s">
        <v>182</v>
      </c>
      <c r="B31" s="231"/>
      <c r="C31" s="42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O26"/>
  <sheetViews>
    <sheetView topLeftCell="A4" zoomScale="85" zoomScaleNormal="85" workbookViewId="0">
      <selection activeCell="A22" sqref="A22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41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41"/>
    <col min="29" max="32" width="10.6640625" customWidth="1"/>
    <col min="33" max="33" width="12.77734375" style="460" customWidth="1"/>
    <col min="34" max="39" width="11.44140625" style="460"/>
    <col min="40" max="40" width="11.6640625" style="460" customWidth="1"/>
    <col min="41" max="41" width="12.44140625" style="460" bestFit="1" customWidth="1"/>
  </cols>
  <sheetData>
    <row r="1" spans="1:41" ht="19.95" customHeight="1" x14ac:dyDescent="0.25">
      <c r="A1" s="199" t="s">
        <v>0</v>
      </c>
      <c r="B1" s="196" t="s">
        <v>213</v>
      </c>
      <c r="C1" s="252"/>
      <c r="D1" s="252"/>
      <c r="E1" s="196"/>
      <c r="F1" s="196"/>
    </row>
    <row r="2" spans="1:41" ht="19.95" customHeight="1" x14ac:dyDescent="0.25">
      <c r="A2" s="1" t="s">
        <v>1</v>
      </c>
      <c r="B2" t="s">
        <v>214</v>
      </c>
    </row>
    <row r="3" spans="1:41" ht="19.95" customHeight="1" x14ac:dyDescent="0.25">
      <c r="A3" s="1"/>
    </row>
    <row r="4" spans="1:41" ht="19.95" customHeight="1" x14ac:dyDescent="0.25">
      <c r="A4" s="1"/>
    </row>
    <row r="5" spans="1:41" ht="19.95" customHeight="1" thickBot="1" x14ac:dyDescent="0.3"/>
    <row r="6" spans="1:41" s="56" customFormat="1" ht="19.95" customHeight="1" thickTop="1" thickBot="1" x14ac:dyDescent="0.3">
      <c r="B6" s="659" t="s">
        <v>23</v>
      </c>
      <c r="C6" s="678"/>
      <c r="D6" s="678"/>
      <c r="E6" s="678"/>
      <c r="F6" s="678"/>
      <c r="G6" s="678"/>
      <c r="H6" s="678"/>
      <c r="I6" s="678"/>
      <c r="J6" s="678"/>
      <c r="K6" s="660"/>
      <c r="L6" s="670" t="s">
        <v>24</v>
      </c>
      <c r="M6" s="673"/>
      <c r="N6" s="673"/>
      <c r="O6" s="673"/>
      <c r="P6" s="674"/>
      <c r="Q6" s="671" t="s">
        <v>26</v>
      </c>
      <c r="R6" s="671"/>
      <c r="S6" s="671"/>
      <c r="T6" s="671"/>
      <c r="U6" s="671"/>
      <c r="V6" s="671"/>
      <c r="W6" s="670" t="s">
        <v>184</v>
      </c>
      <c r="X6" s="671"/>
      <c r="Y6" s="671"/>
      <c r="Z6" s="671"/>
      <c r="AA6" s="671"/>
      <c r="AB6" s="671"/>
      <c r="AC6" s="671"/>
      <c r="AD6" s="671"/>
      <c r="AE6" s="671"/>
      <c r="AF6" s="672"/>
      <c r="AG6" s="663" t="s">
        <v>235</v>
      </c>
      <c r="AH6" s="663"/>
      <c r="AI6" s="663"/>
      <c r="AJ6" s="664" t="s">
        <v>23</v>
      </c>
      <c r="AK6" s="665"/>
      <c r="AL6" s="665"/>
      <c r="AM6" s="665"/>
      <c r="AN6" s="666" t="s">
        <v>236</v>
      </c>
      <c r="AO6" s="666"/>
    </row>
    <row r="7" spans="1:41" s="43" customFormat="1" ht="53.4" customHeight="1" thickTop="1" thickBot="1" x14ac:dyDescent="0.3">
      <c r="B7" s="375" t="s">
        <v>190</v>
      </c>
      <c r="C7" s="376" t="s">
        <v>157</v>
      </c>
      <c r="D7" s="376" t="s">
        <v>158</v>
      </c>
      <c r="E7" s="377" t="s">
        <v>17</v>
      </c>
      <c r="F7" s="377" t="s">
        <v>17</v>
      </c>
      <c r="G7" s="68" t="s">
        <v>156</v>
      </c>
      <c r="H7" s="68" t="s">
        <v>18</v>
      </c>
      <c r="I7" s="68" t="s">
        <v>19</v>
      </c>
      <c r="J7" s="68" t="s">
        <v>20</v>
      </c>
      <c r="K7" s="69" t="s">
        <v>21</v>
      </c>
      <c r="L7" s="384" t="s">
        <v>136</v>
      </c>
      <c r="M7" s="70" t="s">
        <v>137</v>
      </c>
      <c r="N7" s="675" t="s">
        <v>25</v>
      </c>
      <c r="O7" s="675"/>
      <c r="P7" s="676"/>
      <c r="Q7" s="387" t="s">
        <v>31</v>
      </c>
      <c r="R7" s="68" t="s">
        <v>61</v>
      </c>
      <c r="S7" s="68" t="s">
        <v>30</v>
      </c>
      <c r="T7" s="68" t="s">
        <v>62</v>
      </c>
      <c r="U7" s="70" t="s">
        <v>152</v>
      </c>
      <c r="V7" s="71" t="s">
        <v>151</v>
      </c>
      <c r="W7" s="384" t="s">
        <v>202</v>
      </c>
      <c r="X7" s="70" t="s">
        <v>173</v>
      </c>
      <c r="Y7" s="70" t="s">
        <v>203</v>
      </c>
      <c r="Z7" s="70" t="s">
        <v>204</v>
      </c>
      <c r="AA7" s="70" t="s">
        <v>174</v>
      </c>
      <c r="AB7" s="68" t="s">
        <v>190</v>
      </c>
      <c r="AC7" s="70" t="s">
        <v>27</v>
      </c>
      <c r="AD7" s="70" t="s">
        <v>131</v>
      </c>
      <c r="AE7" s="70" t="s">
        <v>138</v>
      </c>
      <c r="AF7" s="71" t="s">
        <v>139</v>
      </c>
      <c r="AG7" s="667" t="s">
        <v>237</v>
      </c>
      <c r="AH7" s="668"/>
      <c r="AI7" s="669"/>
      <c r="AJ7" s="70" t="s">
        <v>238</v>
      </c>
      <c r="AK7" s="70" t="s">
        <v>239</v>
      </c>
      <c r="AL7" s="70" t="s">
        <v>240</v>
      </c>
      <c r="AM7" s="71" t="s">
        <v>241</v>
      </c>
      <c r="AN7" s="70" t="s">
        <v>242</v>
      </c>
      <c r="AO7" s="71" t="s">
        <v>243</v>
      </c>
    </row>
    <row r="8" spans="1:41" s="43" customFormat="1" ht="19.95" customHeight="1" thickTop="1" thickBot="1" x14ac:dyDescent="0.3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183</v>
      </c>
      <c r="G8" s="382"/>
      <c r="H8" s="382"/>
      <c r="I8" s="382"/>
      <c r="J8" s="382"/>
      <c r="K8" s="383"/>
      <c r="L8" s="385"/>
      <c r="M8" s="382"/>
      <c r="N8" s="677" t="s">
        <v>58</v>
      </c>
      <c r="O8" s="677"/>
      <c r="P8" s="381" t="s">
        <v>59</v>
      </c>
      <c r="Q8" s="385"/>
      <c r="R8" s="382"/>
      <c r="S8" s="382"/>
      <c r="T8" s="382"/>
      <c r="U8" s="382"/>
      <c r="V8" s="383"/>
      <c r="W8" s="385"/>
      <c r="X8" s="382"/>
      <c r="Y8" s="382"/>
      <c r="Z8" s="382"/>
      <c r="AA8" s="382"/>
      <c r="AB8" s="382"/>
      <c r="AC8" s="382"/>
      <c r="AD8" s="382"/>
      <c r="AE8" s="382"/>
      <c r="AF8" s="383"/>
      <c r="AG8" s="73" t="s">
        <v>244</v>
      </c>
      <c r="AH8" s="73"/>
      <c r="AI8" s="73"/>
      <c r="AJ8" s="73" t="s">
        <v>245</v>
      </c>
      <c r="AK8" s="73"/>
      <c r="AL8" s="73"/>
      <c r="AM8" s="73"/>
      <c r="AN8" s="73"/>
      <c r="AO8" s="372"/>
    </row>
    <row r="9" spans="1:41" s="43" customFormat="1" ht="19.95" customHeight="1" thickTop="1" thickBot="1" x14ac:dyDescent="0.3">
      <c r="B9" s="72" t="s">
        <v>191</v>
      </c>
      <c r="C9" s="73" t="s">
        <v>8</v>
      </c>
      <c r="D9" s="73" t="s">
        <v>212</v>
      </c>
      <c r="E9" s="73" t="s">
        <v>8</v>
      </c>
      <c r="F9" s="73" t="s">
        <v>8</v>
      </c>
      <c r="G9" s="73" t="s">
        <v>9</v>
      </c>
      <c r="H9" s="73" t="s">
        <v>32</v>
      </c>
      <c r="I9" s="57" t="s">
        <v>33</v>
      </c>
      <c r="J9" s="73" t="s">
        <v>22</v>
      </c>
      <c r="K9" s="372" t="s">
        <v>22</v>
      </c>
      <c r="L9" s="74" t="s">
        <v>71</v>
      </c>
      <c r="M9" s="394" t="s">
        <v>71</v>
      </c>
      <c r="N9" s="395" t="s">
        <v>71</v>
      </c>
      <c r="O9" s="73" t="s">
        <v>135</v>
      </c>
      <c r="P9" s="74" t="s">
        <v>71</v>
      </c>
      <c r="Q9" s="72" t="s">
        <v>71</v>
      </c>
      <c r="R9" s="73" t="s">
        <v>71</v>
      </c>
      <c r="S9" s="73" t="s">
        <v>71</v>
      </c>
      <c r="T9" s="73" t="s">
        <v>71</v>
      </c>
      <c r="U9" s="73" t="s">
        <v>9</v>
      </c>
      <c r="V9" s="372" t="s">
        <v>9</v>
      </c>
      <c r="W9" s="72" t="s">
        <v>116</v>
      </c>
      <c r="X9" s="73" t="s">
        <v>116</v>
      </c>
      <c r="Y9" s="73" t="s">
        <v>116</v>
      </c>
      <c r="Z9" s="73" t="s">
        <v>116</v>
      </c>
      <c r="AA9" s="73" t="s">
        <v>116</v>
      </c>
      <c r="AB9" s="73" t="s">
        <v>191</v>
      </c>
      <c r="AC9" s="73" t="s">
        <v>212</v>
      </c>
      <c r="AD9" s="73" t="s">
        <v>71</v>
      </c>
      <c r="AE9" s="73" t="s">
        <v>71</v>
      </c>
      <c r="AF9" s="372" t="s">
        <v>9</v>
      </c>
      <c r="AG9" s="73" t="s">
        <v>246</v>
      </c>
      <c r="AH9" s="73" t="s">
        <v>247</v>
      </c>
      <c r="AI9" s="73" t="s">
        <v>248</v>
      </c>
      <c r="AJ9" s="73" t="s">
        <v>249</v>
      </c>
      <c r="AK9" s="73" t="s">
        <v>249</v>
      </c>
      <c r="AL9" s="73" t="s">
        <v>249</v>
      </c>
      <c r="AM9" s="73"/>
      <c r="AN9" s="73"/>
      <c r="AO9" s="372"/>
    </row>
    <row r="10" spans="1:41" ht="19.95" customHeight="1" thickTop="1" x14ac:dyDescent="0.25">
      <c r="A10" s="373">
        <v>44927</v>
      </c>
      <c r="B10" s="520" t="str">
        <f>+IF(gener!AL$41="","",gener!AL$41)</f>
        <v/>
      </c>
      <c r="C10" s="521" t="str">
        <f>+IF(gener!AM$41="","",gener!AM$41)</f>
        <v/>
      </c>
      <c r="D10" s="253"/>
      <c r="E10" s="253">
        <f>+IF(gener!AQ$41="","",gener!AQ$41)</f>
        <v>4680</v>
      </c>
      <c r="F10" s="253">
        <f>+IF(gener!AR$41="","",gener!AR$41)</f>
        <v>10706.6</v>
      </c>
      <c r="G10" s="253">
        <f>+IF(gener!AS$41="","",gener!AS$41)</f>
        <v>93.185999999999993</v>
      </c>
      <c r="H10" s="253">
        <f>+IF(gener!AP$41="","",gener!AP$41)</f>
        <v>206.55916103001465</v>
      </c>
      <c r="I10" s="566">
        <f>+IF(gener!AV$41="","",gener!AV$41)</f>
        <v>8.1269478829390701E-2</v>
      </c>
      <c r="J10" s="253">
        <f>+IF(gener!AT$41="","",gener!AT$41)</f>
        <v>1.4732481095832621</v>
      </c>
      <c r="K10" s="253">
        <f>+IF(gener!AU$41="","",gener!AU$41)</f>
        <v>90.021034050632991</v>
      </c>
      <c r="L10" s="253"/>
      <c r="M10" s="253"/>
      <c r="N10" s="253">
        <v>50</v>
      </c>
      <c r="O10" s="516">
        <f>+IF(AG10="","",N10/AI10)</f>
        <v>25.238879686512924</v>
      </c>
      <c r="P10" s="253"/>
      <c r="Q10" s="253" t="str">
        <f>+IF(gener!AW$41="","",gener!AW$41)</f>
        <v/>
      </c>
      <c r="R10" s="253" t="str">
        <f>+IF(gener!AX$41="","",gener!AX$41)</f>
        <v/>
      </c>
      <c r="S10" s="253" t="str">
        <f>+IF(gener!AY$41="","",gener!AY$41)</f>
        <v/>
      </c>
      <c r="T10" s="253" t="str">
        <f>+IF(gener!AZ$41="","",gener!AZ$41)</f>
        <v/>
      </c>
      <c r="U10" s="521">
        <f>+IF(gener!BA$41="","",gener!BA$41)</f>
        <v>1.85</v>
      </c>
      <c r="V10" s="521">
        <f>+IF(gener!BB$41="","",gener!BB$41)</f>
        <v>1.49</v>
      </c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521">
        <f>+IF(gener!BC$40="","",gener!BC$40)</f>
        <v>14.26</v>
      </c>
      <c r="AH10" s="521">
        <f>+IF(gener!BD$41="","",gener!BD$41)</f>
        <v>13.892499999999998</v>
      </c>
      <c r="AI10" s="494">
        <f>+IF(AG10="","",AG10*AH10/100)</f>
        <v>1.9810705</v>
      </c>
      <c r="AJ10" s="495">
        <v>3</v>
      </c>
      <c r="AK10" s="496">
        <v>1</v>
      </c>
      <c r="AL10" s="496">
        <v>0</v>
      </c>
      <c r="AM10" s="497" t="s">
        <v>250</v>
      </c>
      <c r="AN10" s="253">
        <f>+IF(gener!AR$41="","",gener!AR$41)</f>
        <v>10706.6</v>
      </c>
      <c r="AO10" s="499">
        <f>gener!BU41</f>
        <v>830567.77279624576</v>
      </c>
    </row>
    <row r="11" spans="1:41" ht="19.95" customHeight="1" x14ac:dyDescent="0.25">
      <c r="A11" s="216">
        <v>44958</v>
      </c>
      <c r="B11" s="520" t="str">
        <f>+IF(febrer!AL$41="","",febrer!AL$41)</f>
        <v/>
      </c>
      <c r="C11" s="521" t="str">
        <f>+IF(febrer!AM$41="","",febrer!AM$41)</f>
        <v/>
      </c>
      <c r="D11" s="253"/>
      <c r="E11" s="253">
        <f>+IF(febrer!AQ$41="","",febrer!AQ$41)</f>
        <v>2828</v>
      </c>
      <c r="F11" s="253">
        <f>+IF(febrer!AR$41="","",febrer!AR$41)</f>
        <v>11966.4</v>
      </c>
      <c r="G11" s="253">
        <f>+IF(febrer!AS$41="","",febrer!AS$41)</f>
        <v>93.584000000000003</v>
      </c>
      <c r="H11" s="253">
        <f>+IF(febrer!AP$41="","",febrer!AP$41)</f>
        <v>227.77919895981344</v>
      </c>
      <c r="I11" s="566">
        <f>+IF(febrer!AV$41="","",febrer!AV$41)</f>
        <v>0.16457586344447658</v>
      </c>
      <c r="J11" s="253">
        <f>+IF(febrer!AT$41="","",febrer!AT$41)</f>
        <v>1.3594385287242179</v>
      </c>
      <c r="K11" s="253">
        <f>+IF(febrer!AU$41="","",febrer!AU$41)</f>
        <v>45.704388810723415</v>
      </c>
      <c r="L11" s="253"/>
      <c r="M11" s="253"/>
      <c r="N11" s="253">
        <v>50</v>
      </c>
      <c r="O11" s="516">
        <f t="shared" ref="O11:O21" si="0">+IF(AG11="","",N11/AI11)</f>
        <v>22.74389127510215</v>
      </c>
      <c r="P11" s="253"/>
      <c r="Q11" s="253" t="str">
        <f>+IF(febrer!AW$41="","",febrer!AW$41)</f>
        <v/>
      </c>
      <c r="R11" s="253" t="str">
        <f>+IF(febrer!AX$41="","",febrer!AX$41)</f>
        <v/>
      </c>
      <c r="S11" s="253" t="str">
        <f>+IF(febrer!AY$41="","",febrer!AY$41)</f>
        <v/>
      </c>
      <c r="T11" s="253" t="str">
        <f>+IF(febrer!AZ$41="","",febrer!AZ$41)</f>
        <v/>
      </c>
      <c r="U11" s="521">
        <f>+IF(febrer!BA$41="","",febrer!BA$41)</f>
        <v>1.6225000000000001</v>
      </c>
      <c r="V11" s="521">
        <f>+IF(febrer!BB$41="","",febrer!BB$41)</f>
        <v>2.13</v>
      </c>
      <c r="W11" s="253"/>
      <c r="X11" s="253"/>
      <c r="Y11" s="253"/>
      <c r="Z11" s="253"/>
      <c r="AA11" s="253"/>
      <c r="AB11" s="253"/>
      <c r="AC11" s="253"/>
      <c r="AD11" s="253"/>
      <c r="AE11" s="253"/>
      <c r="AF11" s="253"/>
      <c r="AG11" s="521">
        <f>+IF(febrer!BC$40="","",febrer!BC$40)</f>
        <v>15.7</v>
      </c>
      <c r="AH11" s="521">
        <f>+IF(febrer!BD$41="","",febrer!BD$41)</f>
        <v>14.002499999999998</v>
      </c>
      <c r="AI11" s="494">
        <f t="shared" ref="AI11:AI21" si="1">+IF(AG11="","",AG11*AH11/100)</f>
        <v>2.1983924999999997</v>
      </c>
      <c r="AJ11" s="495"/>
      <c r="AK11" s="500"/>
      <c r="AL11" s="501"/>
      <c r="AM11" s="497"/>
      <c r="AN11" s="253">
        <f>+IF(febrer!AR$41="","",febrer!AR$41)</f>
        <v>11966.4</v>
      </c>
      <c r="AO11" s="499">
        <f>febrer!BU41</f>
        <v>491331.0101041469</v>
      </c>
    </row>
    <row r="12" spans="1:41" ht="19.95" customHeight="1" x14ac:dyDescent="0.25">
      <c r="A12" s="216">
        <v>44986</v>
      </c>
      <c r="B12" s="520" t="str">
        <f>+IF(març!AL$41="","",març!AL$41)</f>
        <v/>
      </c>
      <c r="C12" s="521" t="str">
        <f>+IF(març!AM$41="","",març!AM$41)</f>
        <v/>
      </c>
      <c r="D12" s="253"/>
      <c r="E12" s="253">
        <f>+IF(març!AQ$41="","",març!AQ$41)</f>
        <v>3940</v>
      </c>
      <c r="F12" s="253">
        <f>+IF(març!AR$41="","",març!AR$41)</f>
        <v>11543.25</v>
      </c>
      <c r="G12" s="253">
        <f>+IF(març!AS$41="","",març!AS$41)</f>
        <v>93.120000000000019</v>
      </c>
      <c r="H12" s="253">
        <f>+IF(març!AP$41="","",març!AP$41)</f>
        <v>206.41760392447242</v>
      </c>
      <c r="I12" s="566">
        <f>+IF(març!AV$41="","",març!AV$41)</f>
        <v>0.12101624402537776</v>
      </c>
      <c r="J12" s="253">
        <f>+IF(març!AT$41="","",març!AT$41)</f>
        <v>1.245106389234214</v>
      </c>
      <c r="K12" s="253">
        <f>+IF(març!AU$41="","",març!AU$41)</f>
        <v>44.565454811073273</v>
      </c>
      <c r="L12" s="253"/>
      <c r="M12" s="253"/>
      <c r="N12" s="253">
        <v>100</v>
      </c>
      <c r="O12" s="516">
        <f t="shared" si="0"/>
        <v>52.939842075157109</v>
      </c>
      <c r="P12" s="253"/>
      <c r="Q12" s="253" t="str">
        <f>+IF(març!AW$41="","",març!AW$41)</f>
        <v/>
      </c>
      <c r="R12" s="253" t="str">
        <f>+IF(març!AX$41="","",març!AX$41)</f>
        <v/>
      </c>
      <c r="S12" s="253" t="str">
        <f>+IF(març!AY$41="","",març!AY$41)</f>
        <v/>
      </c>
      <c r="T12" s="253" t="str">
        <f>+IF(març!AZ$41="","",març!AZ$41)</f>
        <v/>
      </c>
      <c r="U12" s="521" t="str">
        <f>+IF(març!BA$41="","",març!BA$41)</f>
        <v/>
      </c>
      <c r="V12" s="521">
        <f>+IF(març!BB$41="","",març!BB$41)</f>
        <v>1.7124999999999999</v>
      </c>
      <c r="W12" s="253"/>
      <c r="X12" s="253"/>
      <c r="Y12" s="253"/>
      <c r="Z12" s="253"/>
      <c r="AA12" s="253"/>
      <c r="AB12" s="253"/>
      <c r="AC12" s="253"/>
      <c r="AD12" s="253"/>
      <c r="AE12" s="253"/>
      <c r="AF12" s="253"/>
      <c r="AG12" s="521">
        <f>+IF(març!BC$40="","",març!BC$40)</f>
        <v>14.34</v>
      </c>
      <c r="AH12" s="521">
        <f>+IF(març!BD$41="","",març!BD$41)</f>
        <v>13.172499999999999</v>
      </c>
      <c r="AI12" s="494">
        <f t="shared" si="1"/>
        <v>1.8889364999999998</v>
      </c>
      <c r="AJ12" s="495">
        <v>3</v>
      </c>
      <c r="AK12" s="496">
        <v>3</v>
      </c>
      <c r="AL12" s="496">
        <v>0</v>
      </c>
      <c r="AM12" s="497" t="s">
        <v>250</v>
      </c>
      <c r="AN12" s="253">
        <f>+IF(març!AR$41="","",març!AR$41)</f>
        <v>11543.25</v>
      </c>
      <c r="AO12" s="499">
        <f>març!BU41</f>
        <v>20519.298416963444</v>
      </c>
    </row>
    <row r="13" spans="1:41" ht="19.95" customHeight="1" x14ac:dyDescent="0.25">
      <c r="A13" s="216">
        <v>45017</v>
      </c>
      <c r="B13" s="520" t="str">
        <f>+IF(abril!AL$41="","",abril!AL$41)</f>
        <v/>
      </c>
      <c r="C13" s="521">
        <f>+IF(abril!AM$41="","",abril!AM$41)</f>
        <v>0.13090909090909089</v>
      </c>
      <c r="D13" s="253"/>
      <c r="E13" s="253">
        <f>+IF(abril!AQ$41="","",abril!AQ$41)</f>
        <v>2900</v>
      </c>
      <c r="F13" s="253">
        <f>+IF(abril!AR$41="","",abril!AR$41)</f>
        <v>9956.75</v>
      </c>
      <c r="G13" s="253">
        <f>+IF(abril!AS$41="","",abril!AS$41)</f>
        <v>89.55</v>
      </c>
      <c r="H13" s="253">
        <f>+IF(abril!AP$41="","",abril!AP$41)</f>
        <v>258.62925737244359</v>
      </c>
      <c r="I13" s="566">
        <f>+IF(abril!AV$41="","",abril!AV$41)</f>
        <v>0.53329518098539697</v>
      </c>
      <c r="J13" s="253">
        <f>+IF(abril!AT$41="","",abril!AT$41)</f>
        <v>1.3335526515868914</v>
      </c>
      <c r="K13" s="253">
        <f>+IF(abril!AU$41="","",abril!AU$41)</f>
        <v>36.953841936887784</v>
      </c>
      <c r="L13" s="253"/>
      <c r="M13" s="253"/>
      <c r="N13" s="253">
        <v>25</v>
      </c>
      <c r="O13" s="516" t="str">
        <f t="shared" si="0"/>
        <v/>
      </c>
      <c r="P13" s="253"/>
      <c r="Q13" s="253" t="str">
        <f>+IF(abril!AW$41="","",abril!AW$41)</f>
        <v/>
      </c>
      <c r="R13" s="253" t="str">
        <f>+IF(abril!AX$41="","",abril!AX$41)</f>
        <v/>
      </c>
      <c r="S13" s="253" t="str">
        <f>+IF(abril!AY$41="","",abril!AY$41)</f>
        <v/>
      </c>
      <c r="T13" s="253" t="str">
        <f>+IF(abril!AZ$41="","",abril!AZ$41)</f>
        <v/>
      </c>
      <c r="U13" s="521" t="str">
        <f>+IF(abril!BA$41="","",abril!BA$41)</f>
        <v/>
      </c>
      <c r="V13" s="521">
        <f>+IF(abril!BB$41="","",abril!BB$41)</f>
        <v>1.92</v>
      </c>
      <c r="W13" s="253"/>
      <c r="X13" s="253"/>
      <c r="Y13" s="253"/>
      <c r="Z13" s="253"/>
      <c r="AA13" s="253"/>
      <c r="AB13" s="253"/>
      <c r="AC13" s="253"/>
      <c r="AD13" s="253"/>
      <c r="AE13" s="253"/>
      <c r="AF13" s="253"/>
      <c r="AG13" s="521" t="str">
        <f>+IF(abril!BC$40="","",abril!BC$40)</f>
        <v/>
      </c>
      <c r="AH13" s="521">
        <f>+IF(abril!BD$41="","",abril!BD$41)</f>
        <v>14.57</v>
      </c>
      <c r="AI13" s="494" t="str">
        <f t="shared" si="1"/>
        <v/>
      </c>
      <c r="AJ13" s="495"/>
      <c r="AK13" s="500"/>
      <c r="AL13" s="502"/>
      <c r="AM13" s="497"/>
      <c r="AN13" s="253">
        <f>+IF(abril!AR$41="","",abril!AR$41)</f>
        <v>9956.75</v>
      </c>
      <c r="AO13" s="499">
        <f>abril!BU41</f>
        <v>12545.87848018743</v>
      </c>
    </row>
    <row r="14" spans="1:41" ht="19.95" customHeight="1" x14ac:dyDescent="0.25">
      <c r="A14" s="216">
        <v>45047</v>
      </c>
      <c r="B14" s="520">
        <f>+IF(maig!AL$41="","",maig!AL$41)</f>
        <v>19.71875</v>
      </c>
      <c r="C14" s="521">
        <f>+IF(maig!AM$41="","",maig!AM$41)</f>
        <v>0.90111111111111108</v>
      </c>
      <c r="D14" s="253"/>
      <c r="E14" s="253">
        <f>+IF(maig!AQ$41="","",maig!AQ$41)</f>
        <v>3724</v>
      </c>
      <c r="F14" s="253">
        <f>+IF(maig!AR$41="","",maig!AR$41)</f>
        <v>9008.7999999999993</v>
      </c>
      <c r="G14" s="253">
        <f>+IF(maig!AS$41="","",maig!AS$41)</f>
        <v>93.193999999999988</v>
      </c>
      <c r="H14" s="253">
        <f>+IF(maig!AP$41="","",maig!AP$41)</f>
        <v>205.46444903508308</v>
      </c>
      <c r="I14" s="566">
        <f>+IF(maig!AV$41="","",maig!AV$41)</f>
        <v>0.12084325323257469</v>
      </c>
      <c r="J14" s="253">
        <f>+IF(maig!AT$41="","",maig!AT$41)</f>
        <v>1.5717609752961759</v>
      </c>
      <c r="K14" s="253">
        <f>+IF(maig!AU$41="","",maig!AU$41)</f>
        <v>41.537122456452856</v>
      </c>
      <c r="L14" s="253"/>
      <c r="M14" s="253"/>
      <c r="N14" s="253">
        <v>75</v>
      </c>
      <c r="O14" s="516">
        <f t="shared" si="0"/>
        <v>37.584090644407802</v>
      </c>
      <c r="P14" s="253"/>
      <c r="Q14" s="253" t="str">
        <f>+IF(maig!AW$41="","",maig!AW$41)</f>
        <v/>
      </c>
      <c r="R14" s="253" t="str">
        <f>+IF(maig!AX$41="","",maig!AX$41)</f>
        <v/>
      </c>
      <c r="S14" s="253" t="str">
        <f>+IF(maig!AY$41="","",maig!AY$41)</f>
        <v/>
      </c>
      <c r="T14" s="253" t="str">
        <f>+IF(maig!AZ$41="","",maig!AZ$41)</f>
        <v/>
      </c>
      <c r="U14" s="521">
        <f>+IF(maig!BA$41="","",maig!BA$41)</f>
        <v>1.4375</v>
      </c>
      <c r="V14" s="521">
        <f>+IF(maig!BB$41="","",maig!BB$41)</f>
        <v>1.6580000000000001</v>
      </c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521">
        <f>+IF(maig!BC$40="","",maig!BC$40)</f>
        <v>13.54</v>
      </c>
      <c r="AH14" s="521">
        <f>+IF(maig!BD$41="","",maig!BD$41)</f>
        <v>14.738</v>
      </c>
      <c r="AI14" s="494">
        <f t="shared" si="1"/>
        <v>1.9955251999999999</v>
      </c>
      <c r="AJ14" s="495"/>
      <c r="AK14" s="500"/>
      <c r="AL14" s="502"/>
      <c r="AM14" s="497"/>
      <c r="AN14" s="253">
        <f>+IF(maig!AR$41="","",maig!AR$41)</f>
        <v>9008.7999999999993</v>
      </c>
      <c r="AO14" s="499">
        <f>maig!BU41</f>
        <v>12627.198005527514</v>
      </c>
    </row>
    <row r="15" spans="1:41" ht="19.95" customHeight="1" x14ac:dyDescent="0.25">
      <c r="A15" s="216">
        <v>45078</v>
      </c>
      <c r="B15" s="520">
        <f>+IF(juny!AL$41="","",juny!AL$41)</f>
        <v>21.957894736842103</v>
      </c>
      <c r="C15" s="521">
        <f>+IF(juny!AM$41="","",juny!AM$41)</f>
        <v>0.36111111111111116</v>
      </c>
      <c r="D15" s="253"/>
      <c r="E15" s="253">
        <f>+IF(juny!AQ$41="","",juny!AQ$41)</f>
        <v>3555</v>
      </c>
      <c r="F15" s="253">
        <f>+IF(juny!AR$41="","",juny!AR$41)</f>
        <v>8666.5</v>
      </c>
      <c r="G15" s="253">
        <f>+IF(juny!AS$41="","",juny!AS$41)</f>
        <v>88.83250000000001</v>
      </c>
      <c r="H15" s="253">
        <f>+IF(juny!AP$41="","",juny!AP$41)</f>
        <v>210.76872597624606</v>
      </c>
      <c r="I15" s="566">
        <f>+IF(juny!AV$41="","",juny!AV$41)</f>
        <v>0.14892443635920494</v>
      </c>
      <c r="J15" s="253">
        <f>+IF(juny!AT$41="","",juny!AT$41)</f>
        <v>1.6789460894877857</v>
      </c>
      <c r="K15" s="253">
        <f>+IF(juny!AU$41="","",juny!AU$41)</f>
        <v>47.393830758674028</v>
      </c>
      <c r="L15" s="253"/>
      <c r="M15" s="253"/>
      <c r="N15" s="253">
        <v>100</v>
      </c>
      <c r="O15" s="516">
        <f t="shared" si="0"/>
        <v>52.500355689909803</v>
      </c>
      <c r="P15" s="253"/>
      <c r="Q15" s="253" t="str">
        <f>+IF(juny!AW$41="","",juny!AW$41)</f>
        <v/>
      </c>
      <c r="R15" s="253" t="str">
        <f>+IF(juny!AX$41="","",juny!AX$41)</f>
        <v/>
      </c>
      <c r="S15" s="253" t="str">
        <f>+IF(juny!AY$41="","",juny!AY$41)</f>
        <v/>
      </c>
      <c r="T15" s="253" t="str">
        <f>+IF(juny!AZ$41="","",juny!AZ$41)</f>
        <v/>
      </c>
      <c r="U15" s="521">
        <f>+IF(juny!BA$41="","",juny!BA$41)</f>
        <v>2.7225000000000001</v>
      </c>
      <c r="V15" s="521">
        <f>+IF(juny!BB$41="","",juny!BB$41)</f>
        <v>1.48</v>
      </c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521">
        <f>+IF(juny!BC$40="","",juny!BC$40)</f>
        <v>12.76</v>
      </c>
      <c r="AH15" s="521">
        <f>+IF(juny!BD$41="","",juny!BD$41)</f>
        <v>14.9275</v>
      </c>
      <c r="AI15" s="494">
        <f t="shared" si="1"/>
        <v>1.9047489999999998</v>
      </c>
      <c r="AJ15" s="495">
        <v>3</v>
      </c>
      <c r="AK15" s="496">
        <v>2</v>
      </c>
      <c r="AL15" s="496">
        <v>0</v>
      </c>
      <c r="AM15" s="497" t="s">
        <v>250</v>
      </c>
      <c r="AN15" s="253">
        <f>+IF(juny!AR$41="","",juny!AR$41)</f>
        <v>8666.5</v>
      </c>
      <c r="AO15" s="499">
        <f>juny!BU41</f>
        <v>13447.227701817799</v>
      </c>
    </row>
    <row r="16" spans="1:41" ht="19.95" customHeight="1" x14ac:dyDescent="0.25">
      <c r="A16" s="216">
        <v>45108</v>
      </c>
      <c r="B16" s="520">
        <f>+IF(juliol!AL$41="","",juliol!AL$41)</f>
        <v>24.50714285714286</v>
      </c>
      <c r="C16" s="521">
        <f>+IF(juliol!AM$41="","",juliol!AM$41)</f>
        <v>0.1657142857142857</v>
      </c>
      <c r="D16" s="253"/>
      <c r="E16" s="253">
        <f>+IF(juliol!AQ$41="","",juliol!AQ$41)</f>
        <v>5460</v>
      </c>
      <c r="F16" s="253">
        <f>+IF(juliol!AR$41="","",juliol!AR$41)</f>
        <v>8579</v>
      </c>
      <c r="G16" s="253">
        <f>+IF(juliol!AS$41="","",juliol!AS$41)</f>
        <v>87.852499999999992</v>
      </c>
      <c r="H16" s="253">
        <f>+IF(juliol!AP$41="","",juliol!AP$41)</f>
        <v>152.98328123536439</v>
      </c>
      <c r="I16" s="566">
        <f>+IF(juliol!AV$41="","",juliol!AV$41)</f>
        <v>0.11402157953223302</v>
      </c>
      <c r="J16" s="253">
        <f>+IF(juliol!AT$41="","",juliol!AT$41)</f>
        <v>1.9163032262809931</v>
      </c>
      <c r="K16" s="253">
        <f>+IF(juliol!AU$41="","",juliol!AU$41)</f>
        <v>666.04515233149175</v>
      </c>
      <c r="L16" s="253"/>
      <c r="M16" s="253"/>
      <c r="N16" s="253">
        <v>75</v>
      </c>
      <c r="O16" s="516" t="str">
        <f t="shared" si="0"/>
        <v/>
      </c>
      <c r="P16" s="253"/>
      <c r="Q16" s="253">
        <f>+IF(juliol!AW$41="","",juliol!AW$41)</f>
        <v>3520</v>
      </c>
      <c r="R16" s="253" t="str">
        <f>+IF(juliol!AX$41="","",juliol!AX$41)</f>
        <v/>
      </c>
      <c r="S16" s="253" t="str">
        <f>+IF(juliol!AY$41="","",juliol!AY$41)</f>
        <v/>
      </c>
      <c r="T16" s="253" t="str">
        <f>+IF(juliol!AZ$41="","",juliol!AZ$41)</f>
        <v/>
      </c>
      <c r="U16" s="521">
        <f>+IF(juliol!BA$41="","",juliol!BA$41)</f>
        <v>4.8375000000000004</v>
      </c>
      <c r="V16" s="521">
        <f>+IF(juliol!BB$41="","",juliol!BB$41)</f>
        <v>1.5799999999999998</v>
      </c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521" t="str">
        <f>+IF(juliol!BC$40="","",juliol!BC$40)</f>
        <v/>
      </c>
      <c r="AH16" s="521">
        <f>+IF(juliol!BD$41="","",juliol!BD$41)</f>
        <v>15.997499999999999</v>
      </c>
      <c r="AI16" s="494" t="str">
        <f t="shared" si="1"/>
        <v/>
      </c>
      <c r="AJ16" s="495"/>
      <c r="AK16" s="500"/>
      <c r="AL16" s="502"/>
      <c r="AM16" s="497"/>
      <c r="AN16" s="253">
        <f>+IF(juliol!AR$41="","",juliol!AR$41)</f>
        <v>8579</v>
      </c>
      <c r="AO16" s="499">
        <f>juliol!BU41</f>
        <v>21849.464519595254</v>
      </c>
    </row>
    <row r="17" spans="1:41" ht="19.95" customHeight="1" x14ac:dyDescent="0.25">
      <c r="A17" s="216">
        <v>45139</v>
      </c>
      <c r="B17" s="520">
        <f>+IF(agost!AL$41="","",agost!AL$41)</f>
        <v>26.094736842105259</v>
      </c>
      <c r="C17" s="521">
        <f>+IF(agost!AM$41="","",agost!AM$41)</f>
        <v>0.23263157894736841</v>
      </c>
      <c r="D17" s="253"/>
      <c r="E17" s="253">
        <f>+IF(agost!AQ$41="","",agost!AQ$41)</f>
        <v>2226</v>
      </c>
      <c r="F17" s="253">
        <f>+IF(agost!AR$41="","",agost!AR$41)</f>
        <v>9321.2000000000007</v>
      </c>
      <c r="G17" s="253">
        <f>+IF(agost!AS$41="","",agost!AS$41)</f>
        <v>87.492000000000004</v>
      </c>
      <c r="H17" s="253">
        <f>+IF(agost!AP$41="","",agost!AP$41)</f>
        <v>390.03017081108891</v>
      </c>
      <c r="I17" s="566">
        <f>+IF(agost!AV$41="","",agost!AV$41)</f>
        <v>0.59597582595576459</v>
      </c>
      <c r="J17" s="253">
        <f>+IF(agost!AT$41="","",agost!AT$41)</f>
        <v>1.952400597504595</v>
      </c>
      <c r="K17" s="253">
        <f>+IF(agost!AU$41="","",agost!AU$41)</f>
        <v>33.876220879925256</v>
      </c>
      <c r="L17" s="253"/>
      <c r="M17" s="253"/>
      <c r="N17" s="253">
        <v>75</v>
      </c>
      <c r="O17" s="516">
        <f t="shared" si="0"/>
        <v>44.052273484971828</v>
      </c>
      <c r="P17" s="253"/>
      <c r="Q17" s="253" t="str">
        <f>+IF(agost!AW$41="","",agost!AW$41)</f>
        <v/>
      </c>
      <c r="R17" s="253" t="str">
        <f>+IF(agost!AX$41="","",agost!AX$41)</f>
        <v/>
      </c>
      <c r="S17" s="253" t="str">
        <f>+IF(agost!AY$41="","",agost!AY$41)</f>
        <v/>
      </c>
      <c r="T17" s="253" t="str">
        <f>+IF(agost!AZ$41="","",agost!AZ$41)</f>
        <v/>
      </c>
      <c r="U17" s="521">
        <f>+IF(agost!BA$41="","",agost!BA$41)</f>
        <v>2.2725000000000004</v>
      </c>
      <c r="V17" s="521">
        <f>+IF(agost!BB$41="","",agost!BB$41)</f>
        <v>1.0899999999999999</v>
      </c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521">
        <f>+IF(agost!BC$40="","",agost!BC$40)</f>
        <v>11.22</v>
      </c>
      <c r="AH17" s="521">
        <f>+IF(agost!BD$41="","",agost!BD$41)</f>
        <v>15.174000000000001</v>
      </c>
      <c r="AI17" s="494">
        <f t="shared" si="1"/>
        <v>1.7025228000000001</v>
      </c>
      <c r="AJ17" s="495"/>
      <c r="AK17" s="500"/>
      <c r="AL17" s="502"/>
      <c r="AM17" s="497"/>
      <c r="AN17" s="253">
        <f>+IF(agost!AR$41="","",agost!AR$41)</f>
        <v>9321.2000000000007</v>
      </c>
      <c r="AO17" s="499">
        <f>agost!BU41</f>
        <v>9553.2252342013799</v>
      </c>
    </row>
    <row r="18" spans="1:41" ht="19.95" customHeight="1" x14ac:dyDescent="0.25">
      <c r="A18" s="216">
        <v>45170</v>
      </c>
      <c r="B18" s="520">
        <f>+IF(setembre!AL$41="","",setembre!AL$41)</f>
        <v>25.264285714285712</v>
      </c>
      <c r="C18" s="521">
        <f>+IF(setembre!AM$41="","",setembre!AM$41)</f>
        <v>0.18374999999999997</v>
      </c>
      <c r="D18" s="253"/>
      <c r="E18" s="253">
        <f>+IF(setembre!AQ$41="","",setembre!AQ$41)</f>
        <v>3160</v>
      </c>
      <c r="F18" s="253">
        <f>+IF(setembre!AR$41="","",setembre!AR$41)</f>
        <v>12891.5</v>
      </c>
      <c r="G18" s="253">
        <f>+IF(setembre!AS$41="","",setembre!AS$41)</f>
        <v>88.305000000000007</v>
      </c>
      <c r="H18" s="253">
        <f>+IF(setembre!AP$41="","",setembre!AP$41)</f>
        <v>203.23629104655183</v>
      </c>
      <c r="I18" s="566">
        <f>+IF(setembre!AV$41="","",setembre!AV$41)</f>
        <v>0.49184629938210278</v>
      </c>
      <c r="J18" s="253">
        <f>+IF(setembre!AT$41="","",setembre!AT$41)</f>
        <v>1.833678907483727</v>
      </c>
      <c r="K18" s="253">
        <f>+IF(setembre!AU$41="","",setembre!AU$41)</f>
        <v>27.184054563140883</v>
      </c>
      <c r="L18" s="253"/>
      <c r="M18" s="253"/>
      <c r="N18" s="253">
        <v>75</v>
      </c>
      <c r="O18" s="516">
        <f t="shared" si="0"/>
        <v>34.817308937696055</v>
      </c>
      <c r="P18" s="253"/>
      <c r="Q18" s="253" t="str">
        <f>+IF(setembre!AW$41="","",setembre!AW$41)</f>
        <v/>
      </c>
      <c r="R18" s="253" t="str">
        <f>+IF(setembre!AX$41="","",setembre!AX$41)</f>
        <v/>
      </c>
      <c r="S18" s="253" t="str">
        <f>+IF(setembre!AY$41="","",setembre!AY$41)</f>
        <v/>
      </c>
      <c r="T18" s="253" t="str">
        <f>+IF(setembre!AZ$41="","",setembre!AZ$41)</f>
        <v/>
      </c>
      <c r="U18" s="521">
        <f>+IF(setembre!BA$41="","",setembre!BA$41)</f>
        <v>2.14</v>
      </c>
      <c r="V18" s="521">
        <f>+IF(setembre!BB$41="","",setembre!BB$41)</f>
        <v>1.2625000000000002</v>
      </c>
      <c r="W18" s="253"/>
      <c r="X18" s="253"/>
      <c r="Y18" s="253"/>
      <c r="Z18" s="253"/>
      <c r="AA18" s="253"/>
      <c r="AB18" s="253"/>
      <c r="AC18" s="253"/>
      <c r="AD18" s="253"/>
      <c r="AE18" s="253"/>
      <c r="AF18" s="253"/>
      <c r="AG18" s="521">
        <f>+IF(setembre!BC$40="","",setembre!BC$40)</f>
        <v>14.54</v>
      </c>
      <c r="AH18" s="521">
        <f>+IF(setembre!BD$41="","",setembre!BD$41)</f>
        <v>14.815000000000001</v>
      </c>
      <c r="AI18" s="494">
        <f t="shared" si="1"/>
        <v>2.1541009999999998</v>
      </c>
      <c r="AJ18" s="495">
        <v>1</v>
      </c>
      <c r="AK18" s="496">
        <v>0</v>
      </c>
      <c r="AL18" s="496">
        <v>0</v>
      </c>
      <c r="AM18" s="497" t="s">
        <v>254</v>
      </c>
      <c r="AN18" s="253">
        <f>+IF(setembre!AR$41="","",setembre!AR$41)</f>
        <v>12891.5</v>
      </c>
      <c r="AO18" s="499">
        <f>setembre!BU41</f>
        <v>14898.696892962393</v>
      </c>
    </row>
    <row r="19" spans="1:41" ht="19.95" customHeight="1" x14ac:dyDescent="0.25">
      <c r="A19" s="216">
        <v>45200</v>
      </c>
      <c r="B19" s="520">
        <f>+IF(octubre!AL$41="","",octubre!AL$41)</f>
        <v>23.62</v>
      </c>
      <c r="C19" s="521">
        <f>+IF(octubre!AM$41="","",octubre!AM$41)</f>
        <v>1.3807142857142858</v>
      </c>
      <c r="D19" s="253"/>
      <c r="E19" s="253">
        <f>+IF(octubre!AQ$41="","",octubre!AQ$41)</f>
        <v>2966</v>
      </c>
      <c r="F19" s="253">
        <f>+IF(octubre!AR$41="","",octubre!AR$41)</f>
        <v>9744.6</v>
      </c>
      <c r="G19" s="253">
        <f>+IF(octubre!AS$41="","",octubre!AS$41)</f>
        <v>89.835999999999999</v>
      </c>
      <c r="H19" s="253">
        <f>+IF(octubre!AP$41="","",octubre!AP$41)</f>
        <v>233.89809164002713</v>
      </c>
      <c r="I19" s="566">
        <f>+IF(octubre!AV$41="","",octubre!AV$41)</f>
        <v>0.28247864873671319</v>
      </c>
      <c r="J19" s="253">
        <f>+IF(octubre!AT$41="","",octubre!AT$41)</f>
        <v>2.1833655701343955</v>
      </c>
      <c r="K19" s="253">
        <f>+IF(octubre!AU$41="","",octubre!AU$41)</f>
        <v>45.326613806101768</v>
      </c>
      <c r="L19" s="253"/>
      <c r="M19" s="253"/>
      <c r="N19" s="253">
        <v>75</v>
      </c>
      <c r="O19" s="516">
        <f t="shared" si="0"/>
        <v>41.441079846241436</v>
      </c>
      <c r="P19" s="253"/>
      <c r="Q19" s="253" t="str">
        <f>+IF(octubre!AW$41="","",octubre!AW$41)</f>
        <v/>
      </c>
      <c r="R19" s="253" t="str">
        <f>+IF(octubre!AX$41="","",octubre!AX$41)</f>
        <v/>
      </c>
      <c r="S19" s="253" t="str">
        <f>+IF(octubre!AY$41="","",octubre!AY$41)</f>
        <v/>
      </c>
      <c r="T19" s="253" t="str">
        <f>+IF(octubre!AZ$41="","",octubre!AZ$41)</f>
        <v/>
      </c>
      <c r="U19" s="521">
        <f>+IF(octubre!BA$41="","",octubre!BA$41)</f>
        <v>0.93200000000000005</v>
      </c>
      <c r="V19" s="521">
        <f>+IF(octubre!BB$41="","",octubre!BB$41)</f>
        <v>1.2420000000000002</v>
      </c>
      <c r="W19" s="253"/>
      <c r="X19" s="253"/>
      <c r="Y19" s="253"/>
      <c r="Z19" s="253"/>
      <c r="AA19" s="253"/>
      <c r="AB19" s="253"/>
      <c r="AC19" s="253"/>
      <c r="AD19" s="253"/>
      <c r="AE19" s="253"/>
      <c r="AF19" s="253"/>
      <c r="AG19" s="521">
        <f>+IF(octubre!BC$40="","",octubre!BC$40)</f>
        <v>13.28</v>
      </c>
      <c r="AH19" s="521">
        <f>+IF(octubre!BD$41="","",octubre!BD$41)</f>
        <v>13.628</v>
      </c>
      <c r="AI19" s="494">
        <f t="shared" si="1"/>
        <v>1.8097984</v>
      </c>
      <c r="AJ19" s="495"/>
      <c r="AK19" s="500"/>
      <c r="AL19" s="502"/>
      <c r="AM19" s="497"/>
      <c r="AN19" s="253">
        <f>+IF(octubre!AR$41="","",octubre!AR$41)</f>
        <v>9744.6</v>
      </c>
      <c r="AO19" s="499">
        <f>octubre!BU41</f>
        <v>14324.406274039597</v>
      </c>
    </row>
    <row r="20" spans="1:41" ht="19.95" customHeight="1" x14ac:dyDescent="0.25">
      <c r="A20" s="216">
        <v>45231</v>
      </c>
      <c r="B20" s="520">
        <f>+IF(novembre!AL$41="","",novembre!AL$41)</f>
        <v>18.268750000000004</v>
      </c>
      <c r="C20" s="521">
        <f>+IF(novembre!AM$41="","",novembre!AM$41)</f>
        <v>0.76588235294117646</v>
      </c>
      <c r="D20" s="253"/>
      <c r="E20" s="253">
        <f>+IF(novembre!AQ$41="","",novembre!AQ$41)</f>
        <v>2570</v>
      </c>
      <c r="F20" s="253">
        <f>+IF(novembre!AR$41="","",novembre!AR$41)</f>
        <v>9668.25</v>
      </c>
      <c r="G20" s="253">
        <f>+IF(novembre!AS$41="","",novembre!AS$41)</f>
        <v>92.550000000000011</v>
      </c>
      <c r="H20" s="253">
        <f>+IF(novembre!AP$41="","",novembre!AP$41)</f>
        <v>340.54065237888767</v>
      </c>
      <c r="I20" s="566">
        <f>+IF(novembre!AV$41="","",novembre!AV$41)</f>
        <v>0.42776600004129417</v>
      </c>
      <c r="J20" s="253">
        <f>+IF(novembre!AT$41="","",novembre!AT$41)</f>
        <v>2.0154851610403597</v>
      </c>
      <c r="K20" s="253">
        <f>+IF(novembre!AU$41="","",novembre!AU$41)</f>
        <v>35.929738346155297</v>
      </c>
      <c r="L20" s="253"/>
      <c r="M20" s="253"/>
      <c r="N20" s="253">
        <v>75</v>
      </c>
      <c r="O20" s="516">
        <f t="shared" si="0"/>
        <v>38.629945212436368</v>
      </c>
      <c r="P20" s="253"/>
      <c r="Q20" s="253" t="str">
        <f>+IF(novembre!AW$41="","",novembre!AW$41)</f>
        <v/>
      </c>
      <c r="R20" s="253" t="str">
        <f>+IF(novembre!AX$41="","",novembre!AX$41)</f>
        <v/>
      </c>
      <c r="S20" s="253" t="str">
        <f>+IF(novembre!AY$41="","",novembre!AY$41)</f>
        <v/>
      </c>
      <c r="T20" s="253" t="str">
        <f>+IF(novembre!AZ$41="","",novembre!AZ$41)</f>
        <v/>
      </c>
      <c r="U20" s="521" t="str">
        <f>+IF(novembre!BA$41="","",novembre!BA$41)</f>
        <v/>
      </c>
      <c r="V20" s="521">
        <f>+IF(novembre!BB$41="","",novembre!BB$41)</f>
        <v>0.95250000000000001</v>
      </c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521">
        <f>+IF(novembre!BC$40="","",novembre!BC$40)</f>
        <v>13.02</v>
      </c>
      <c r="AH20" s="521">
        <f>+IF(novembre!BD$41="","",novembre!BD$41)</f>
        <v>14.911666666666667</v>
      </c>
      <c r="AI20" s="494">
        <f t="shared" si="1"/>
        <v>1.9414990000000001</v>
      </c>
      <c r="AJ20" s="495"/>
      <c r="AK20" s="500"/>
      <c r="AL20" s="502"/>
      <c r="AM20" s="497"/>
      <c r="AN20" s="253">
        <f>+IF(novembre!AR$41="","",novembre!AR$41)</f>
        <v>9668.25</v>
      </c>
      <c r="AO20" s="499">
        <f>novembre!BU41</f>
        <v>11804.899946850379</v>
      </c>
    </row>
    <row r="21" spans="1:41" ht="19.95" customHeight="1" thickBot="1" x14ac:dyDescent="0.3">
      <c r="A21" s="374">
        <v>45261</v>
      </c>
      <c r="B21" s="520">
        <f>+IF(desembre!AL$41="","",desembre!AL$41)</f>
        <v>15.128571428571428</v>
      </c>
      <c r="C21" s="521">
        <f>+IF(desembre!AM$41="","",desembre!AM$41)</f>
        <v>1.3157142857142858</v>
      </c>
      <c r="D21" s="253"/>
      <c r="E21" s="253">
        <f>+IF(desembre!AQ$41="","",desembre!AQ$41)</f>
        <v>1640</v>
      </c>
      <c r="F21" s="253">
        <f>+IF(desembre!AR$41="","",desembre!AR$41)</f>
        <v>6060</v>
      </c>
      <c r="G21" s="253">
        <f>+IF(desembre!AS$41="","",desembre!AS$41)</f>
        <v>91</v>
      </c>
      <c r="H21" s="253">
        <f>+IF(desembre!AP$41="","",desembre!AP$41)</f>
        <v>553.50473566285143</v>
      </c>
      <c r="I21" s="566">
        <f>+IF(desembre!AV$41="","",desembre!AV$41)</f>
        <v>0.31715829733486589</v>
      </c>
      <c r="J21" s="253">
        <f>+IF(desembre!AT$41="","",desembre!AT$41)</f>
        <v>1.8170951678586762</v>
      </c>
      <c r="K21" s="253">
        <f>+IF(desembre!AU$41="","",desembre!AU$41)</f>
        <v>37.498161380235587</v>
      </c>
      <c r="L21" s="253"/>
      <c r="M21" s="253"/>
      <c r="N21" s="253">
        <v>75</v>
      </c>
      <c r="O21" s="516">
        <f t="shared" si="0"/>
        <v>25.9775256302927</v>
      </c>
      <c r="P21" s="253"/>
      <c r="Q21" s="253" t="str">
        <f>+IF(desembre!AW$41="","",desembre!AW$41)</f>
        <v/>
      </c>
      <c r="R21" s="253" t="str">
        <f>+IF(desembre!AX$41="","",desembre!AX$41)</f>
        <v/>
      </c>
      <c r="S21" s="253" t="str">
        <f>+IF(desembre!AY$41="","",desembre!AY$41)</f>
        <v/>
      </c>
      <c r="T21" s="253" t="str">
        <f>+IF(desembre!AZ$41="","",desembre!AZ$41)</f>
        <v/>
      </c>
      <c r="U21" s="521">
        <f>+IF(desembre!BA$41="","",desembre!BA$41)</f>
        <v>2.23</v>
      </c>
      <c r="V21" s="521">
        <f>+IF(desembre!BB$41="","",desembre!BB$41)</f>
        <v>1.5024999999999999</v>
      </c>
      <c r="W21" s="253"/>
      <c r="X21" s="253"/>
      <c r="Y21" s="253"/>
      <c r="Z21" s="253"/>
      <c r="AA21" s="253"/>
      <c r="AB21" s="253"/>
      <c r="AC21" s="253"/>
      <c r="AD21" s="253"/>
      <c r="AE21" s="253"/>
      <c r="AF21" s="253"/>
      <c r="AG21" s="521">
        <f>+IF(desembre!BC$40="","",desembre!BC$40)</f>
        <v>19.87</v>
      </c>
      <c r="AH21" s="521">
        <f>+IF(desembre!BD$41="","",desembre!BD$41)</f>
        <v>14.530000000000001</v>
      </c>
      <c r="AI21" s="494">
        <f t="shared" si="1"/>
        <v>2.8871110000000004</v>
      </c>
      <c r="AJ21" s="495">
        <v>2</v>
      </c>
      <c r="AK21" s="496">
        <v>1</v>
      </c>
      <c r="AL21" s="496">
        <v>0</v>
      </c>
      <c r="AM21" s="497" t="s">
        <v>250</v>
      </c>
      <c r="AN21" s="253">
        <f>+IF(desembre!AR$41="","",desembre!AR$41)</f>
        <v>6060</v>
      </c>
      <c r="AO21" s="499">
        <f>desembre!BU41</f>
        <v>9361.3232346396653</v>
      </c>
    </row>
    <row r="22" spans="1:41" ht="19.95" customHeight="1" thickTop="1" x14ac:dyDescent="0.25">
      <c r="A22" s="368" t="s">
        <v>11</v>
      </c>
      <c r="B22" s="254"/>
      <c r="C22" s="254"/>
      <c r="D22" s="254"/>
      <c r="E22" s="268"/>
      <c r="F22" s="254"/>
      <c r="G22" s="25"/>
      <c r="H22" s="11"/>
      <c r="I22" s="567"/>
      <c r="J22" s="25"/>
      <c r="K22" s="29"/>
      <c r="L22" s="32">
        <f>SUM(L10:L21)</f>
        <v>0</v>
      </c>
      <c r="M22" s="32">
        <f>SUM(M10:M21)</f>
        <v>0</v>
      </c>
      <c r="N22" s="32">
        <f>SUM(N10:N21)</f>
        <v>850</v>
      </c>
      <c r="O22" s="11"/>
      <c r="P22" s="154">
        <f>SUM(P10:P21)</f>
        <v>0</v>
      </c>
      <c r="Q22" s="11">
        <f>SUM(Q10:Q21)</f>
        <v>3520</v>
      </c>
      <c r="R22" s="11">
        <f t="shared" ref="R22:AE22" si="2">SUM(R10:R21)</f>
        <v>0</v>
      </c>
      <c r="S22" s="11">
        <f t="shared" si="2"/>
        <v>0</v>
      </c>
      <c r="T22" s="11">
        <f t="shared" si="2"/>
        <v>0</v>
      </c>
      <c r="U22" s="11">
        <f t="shared" si="2"/>
        <v>20.044499999999999</v>
      </c>
      <c r="V22" s="11">
        <f t="shared" si="2"/>
        <v>18.020000000000003</v>
      </c>
      <c r="W22" s="11">
        <f t="shared" si="2"/>
        <v>0</v>
      </c>
      <c r="X22" s="11">
        <f t="shared" si="2"/>
        <v>0</v>
      </c>
      <c r="Y22" s="11">
        <f t="shared" si="2"/>
        <v>0</v>
      </c>
      <c r="Z22" s="11">
        <f t="shared" si="2"/>
        <v>0</v>
      </c>
      <c r="AA22" s="11">
        <f t="shared" si="2"/>
        <v>0</v>
      </c>
      <c r="AB22" s="11"/>
      <c r="AC22" s="11"/>
      <c r="AD22" s="11">
        <f t="shared" si="2"/>
        <v>0</v>
      </c>
      <c r="AE22" s="11">
        <f t="shared" si="2"/>
        <v>0</v>
      </c>
      <c r="AF22" s="11"/>
      <c r="AG22" s="504">
        <f t="shared" ref="AG22" si="3">SUM(AG10:AG21)</f>
        <v>142.52999999999997</v>
      </c>
      <c r="AH22" s="504"/>
      <c r="AI22" s="504">
        <f>SUM(AI10:AI21)</f>
        <v>20.463705900000001</v>
      </c>
      <c r="AJ22" s="505"/>
      <c r="AK22" s="503"/>
      <c r="AL22" s="506"/>
      <c r="AM22" s="504"/>
      <c r="AN22" s="507"/>
      <c r="AO22" s="504"/>
    </row>
    <row r="23" spans="1:41" ht="19.95" customHeight="1" x14ac:dyDescent="0.25">
      <c r="A23" s="369" t="s">
        <v>12</v>
      </c>
      <c r="B23" s="269">
        <f t="shared" ref="B23" si="4">AVERAGE(B10:B21)</f>
        <v>21.820016447368424</v>
      </c>
      <c r="C23" s="570">
        <f t="shared" ref="C23:P23" si="5">AVERAGE(C10:C21)</f>
        <v>0.60417090024030173</v>
      </c>
      <c r="D23" s="269" t="e">
        <f t="shared" si="5"/>
        <v>#DIV/0!</v>
      </c>
      <c r="E23" s="269">
        <f t="shared" si="5"/>
        <v>3304.0833333333335</v>
      </c>
      <c r="F23" s="269">
        <f t="shared" si="5"/>
        <v>9842.7375000000011</v>
      </c>
      <c r="G23" s="269">
        <f t="shared" si="5"/>
        <v>90.708500000000001</v>
      </c>
      <c r="H23" s="269">
        <f t="shared" si="5"/>
        <v>265.81763492273706</v>
      </c>
      <c r="I23" s="568">
        <f t="shared" si="5"/>
        <v>0.28326425898828295</v>
      </c>
      <c r="J23" s="269">
        <f t="shared" si="5"/>
        <v>1.6983651145179408</v>
      </c>
      <c r="K23" s="269">
        <f t="shared" si="5"/>
        <v>96.002967844291263</v>
      </c>
      <c r="L23" s="269" t="e">
        <f t="shared" si="5"/>
        <v>#DIV/0!</v>
      </c>
      <c r="M23" s="269" t="e">
        <f t="shared" si="5"/>
        <v>#DIV/0!</v>
      </c>
      <c r="N23" s="269">
        <f t="shared" si="5"/>
        <v>70.833333333333329</v>
      </c>
      <c r="O23" s="269">
        <f t="shared" si="5"/>
        <v>37.592519248272822</v>
      </c>
      <c r="P23" s="269" t="e">
        <f t="shared" si="5"/>
        <v>#DIV/0!</v>
      </c>
      <c r="Q23" s="12">
        <f t="shared" ref="Q23" si="6">AVERAGE(U10:U21)</f>
        <v>2.2271666666666667</v>
      </c>
      <c r="R23" s="12">
        <f t="shared" ref="R23" si="7">AVERAGE(V10:V21)</f>
        <v>1.5016666666666669</v>
      </c>
      <c r="S23" s="12" t="e">
        <f t="shared" ref="S23" si="8">AVERAGE(W10:W21)</f>
        <v>#DIV/0!</v>
      </c>
      <c r="T23" s="12" t="e">
        <f t="shared" ref="T23" si="9">AVERAGE(X10:X21)</f>
        <v>#DIV/0!</v>
      </c>
      <c r="U23" s="12" t="e">
        <f t="shared" ref="U23" si="10">AVERAGE(Y10:Y21)</f>
        <v>#DIV/0!</v>
      </c>
      <c r="V23" s="12" t="e">
        <f t="shared" ref="V23" si="11">AVERAGE(Z10:Z21)</f>
        <v>#DIV/0!</v>
      </c>
      <c r="W23" s="12" t="e">
        <f t="shared" ref="W23" si="12">AVERAGE(AA10:AA21)</f>
        <v>#DIV/0!</v>
      </c>
      <c r="X23" s="12" t="e">
        <f t="shared" ref="X23" si="13">AVERAGE(AB10:AB21)</f>
        <v>#DIV/0!</v>
      </c>
      <c r="Y23" s="12" t="e">
        <f t="shared" ref="Y23" si="14">AVERAGE(AC10:AC21)</f>
        <v>#DIV/0!</v>
      </c>
      <c r="Z23" s="12" t="e">
        <f t="shared" ref="Z23" si="15">AVERAGE(AD10:AD21)</f>
        <v>#DIV/0!</v>
      </c>
      <c r="AA23" s="12" t="e">
        <f t="shared" ref="AA23" si="16">AVERAGE(AE10:AE21)</f>
        <v>#DIV/0!</v>
      </c>
      <c r="AB23" s="12" t="e">
        <f t="shared" ref="AB23" si="17">AVERAGE(AF10:AF21)</f>
        <v>#DIV/0!</v>
      </c>
      <c r="AC23" s="12">
        <f t="shared" ref="AC23" si="18">AVERAGE(AG10:AG21)</f>
        <v>14.252999999999997</v>
      </c>
      <c r="AD23" s="12">
        <f t="shared" ref="AD23" si="19">AVERAGE(AH10:AH21)</f>
        <v>14.529930555555557</v>
      </c>
      <c r="AE23" s="12">
        <f t="shared" ref="AE23" si="20">AVERAGE(AI10:AI21)</f>
        <v>2.04637059</v>
      </c>
      <c r="AF23" s="12">
        <f t="shared" ref="AF23" si="21">AVERAGE(AJ10:AJ21)</f>
        <v>2.4</v>
      </c>
      <c r="AG23" s="509">
        <f t="shared" ref="AG23:AH23" si="22">AVERAGE(AG10:AG21)</f>
        <v>14.252999999999997</v>
      </c>
      <c r="AH23" s="509">
        <f t="shared" si="22"/>
        <v>14.529930555555557</v>
      </c>
      <c r="AI23" s="509">
        <f t="shared" ref="AI23:AL23" si="23">AVERAGE(AI10:AI21)</f>
        <v>2.04637059</v>
      </c>
      <c r="AJ23" s="510">
        <f t="shared" si="23"/>
        <v>2.4</v>
      </c>
      <c r="AK23" s="508">
        <f t="shared" si="23"/>
        <v>1.4</v>
      </c>
      <c r="AL23" s="511">
        <f t="shared" si="23"/>
        <v>0</v>
      </c>
      <c r="AM23" s="509"/>
      <c r="AN23" s="511">
        <f t="shared" ref="AN23:AO23" si="24">AVERAGE(AN10:AN21)</f>
        <v>9842.7375000000011</v>
      </c>
      <c r="AO23" s="509">
        <f t="shared" si="24"/>
        <v>121902.53346726479</v>
      </c>
    </row>
    <row r="24" spans="1:41" ht="19.95" customHeight="1" x14ac:dyDescent="0.25">
      <c r="A24" s="370" t="s">
        <v>13</v>
      </c>
      <c r="B24" s="269">
        <f t="shared" ref="B24" si="25">MAX(B10:B21)</f>
        <v>26.094736842105259</v>
      </c>
      <c r="C24" s="570">
        <f t="shared" ref="C24:P24" si="26">MAX(C10:C21)</f>
        <v>1.3807142857142858</v>
      </c>
      <c r="D24" s="269">
        <f t="shared" si="26"/>
        <v>0</v>
      </c>
      <c r="E24" s="269">
        <f t="shared" si="26"/>
        <v>5460</v>
      </c>
      <c r="F24" s="269">
        <f t="shared" si="26"/>
        <v>12891.5</v>
      </c>
      <c r="G24" s="269">
        <f t="shared" si="26"/>
        <v>93.584000000000003</v>
      </c>
      <c r="H24" s="269">
        <f t="shared" si="26"/>
        <v>553.50473566285143</v>
      </c>
      <c r="I24" s="568">
        <f t="shared" si="26"/>
        <v>0.59597582595576459</v>
      </c>
      <c r="J24" s="269">
        <f t="shared" si="26"/>
        <v>2.1833655701343955</v>
      </c>
      <c r="K24" s="269">
        <f t="shared" si="26"/>
        <v>666.04515233149175</v>
      </c>
      <c r="L24" s="269">
        <f t="shared" si="26"/>
        <v>0</v>
      </c>
      <c r="M24" s="269">
        <f t="shared" si="26"/>
        <v>0</v>
      </c>
      <c r="N24" s="269">
        <f t="shared" si="26"/>
        <v>100</v>
      </c>
      <c r="O24" s="269">
        <f t="shared" si="26"/>
        <v>52.939842075157109</v>
      </c>
      <c r="P24" s="269">
        <f t="shared" si="26"/>
        <v>0</v>
      </c>
      <c r="Q24" s="12">
        <f t="shared" ref="Q24" si="27">MAX(U10:U21)</f>
        <v>4.8375000000000004</v>
      </c>
      <c r="R24" s="12">
        <f t="shared" ref="R24" si="28">MAX(V10:V21)</f>
        <v>2.13</v>
      </c>
      <c r="S24" s="12">
        <f t="shared" ref="S24" si="29">MAX(W10:W21)</f>
        <v>0</v>
      </c>
      <c r="T24" s="12">
        <f t="shared" ref="T24" si="30">MAX(X10:X21)</f>
        <v>0</v>
      </c>
      <c r="U24" s="12">
        <f t="shared" ref="U24" si="31">MAX(Y10:Y21)</f>
        <v>0</v>
      </c>
      <c r="V24" s="12">
        <f t="shared" ref="V24" si="32">MAX(Z10:Z21)</f>
        <v>0</v>
      </c>
      <c r="W24" s="12">
        <f t="shared" ref="W24" si="33">MAX(AA10:AA21)</f>
        <v>0</v>
      </c>
      <c r="X24" s="12">
        <f t="shared" ref="X24" si="34">MAX(AB10:AB21)</f>
        <v>0</v>
      </c>
      <c r="Y24" s="12">
        <f t="shared" ref="Y24" si="35">MAX(AC10:AC21)</f>
        <v>0</v>
      </c>
      <c r="Z24" s="12">
        <f t="shared" ref="Z24" si="36">MAX(AD10:AD21)</f>
        <v>0</v>
      </c>
      <c r="AA24" s="12">
        <f t="shared" ref="AA24" si="37">MAX(AE10:AE21)</f>
        <v>0</v>
      </c>
      <c r="AB24" s="12">
        <f t="shared" ref="AB24" si="38">MAX(AF10:AF21)</f>
        <v>0</v>
      </c>
      <c r="AC24" s="12">
        <f t="shared" ref="AC24" si="39">MAX(AG10:AG21)</f>
        <v>19.87</v>
      </c>
      <c r="AD24" s="12">
        <f t="shared" ref="AD24" si="40">MAX(AH10:AH21)</f>
        <v>15.997499999999999</v>
      </c>
      <c r="AE24" s="12">
        <f t="shared" ref="AE24" si="41">MAX(AI10:AI21)</f>
        <v>2.8871110000000004</v>
      </c>
      <c r="AF24" s="12">
        <f t="shared" ref="AF24" si="42">MAX(AJ10:AJ21)</f>
        <v>3</v>
      </c>
      <c r="AG24" s="509">
        <f t="shared" ref="AG24:AH24" si="43">MAX(AG10:AG21)</f>
        <v>19.87</v>
      </c>
      <c r="AH24" s="509">
        <f t="shared" si="43"/>
        <v>15.997499999999999</v>
      </c>
      <c r="AI24" s="509">
        <f t="shared" ref="AI24:AL24" si="44">MAX(AI10:AI21)</f>
        <v>2.8871110000000004</v>
      </c>
      <c r="AJ24" s="510">
        <f t="shared" si="44"/>
        <v>3</v>
      </c>
      <c r="AK24" s="508">
        <f t="shared" si="44"/>
        <v>3</v>
      </c>
      <c r="AL24" s="511">
        <f t="shared" si="44"/>
        <v>0</v>
      </c>
      <c r="AM24" s="509"/>
      <c r="AN24" s="511">
        <f t="shared" ref="AN24:AO24" si="45">MAX(AN10:AN21)</f>
        <v>12891.5</v>
      </c>
      <c r="AO24" s="509">
        <f t="shared" si="45"/>
        <v>830567.77279624576</v>
      </c>
    </row>
    <row r="25" spans="1:41" ht="19.95" customHeight="1" thickBot="1" x14ac:dyDescent="0.3">
      <c r="A25" s="371" t="s">
        <v>14</v>
      </c>
      <c r="B25" s="270">
        <f t="shared" ref="B25" si="46">MIN(B10:B21)</f>
        <v>15.128571428571428</v>
      </c>
      <c r="C25" s="571">
        <f t="shared" ref="C25:P25" si="47">MIN(C10:C21)</f>
        <v>0.13090909090909089</v>
      </c>
      <c r="D25" s="270">
        <f t="shared" si="47"/>
        <v>0</v>
      </c>
      <c r="E25" s="270">
        <f t="shared" si="47"/>
        <v>1640</v>
      </c>
      <c r="F25" s="270">
        <f t="shared" si="47"/>
        <v>6060</v>
      </c>
      <c r="G25" s="270">
        <f t="shared" si="47"/>
        <v>87.492000000000004</v>
      </c>
      <c r="H25" s="270">
        <f t="shared" si="47"/>
        <v>152.98328123536439</v>
      </c>
      <c r="I25" s="569">
        <f t="shared" si="47"/>
        <v>8.1269478829390701E-2</v>
      </c>
      <c r="J25" s="270">
        <f t="shared" si="47"/>
        <v>1.245106389234214</v>
      </c>
      <c r="K25" s="270">
        <f t="shared" si="47"/>
        <v>27.184054563140883</v>
      </c>
      <c r="L25" s="270">
        <f t="shared" si="47"/>
        <v>0</v>
      </c>
      <c r="M25" s="270">
        <f t="shared" si="47"/>
        <v>0</v>
      </c>
      <c r="N25" s="270">
        <f t="shared" si="47"/>
        <v>25</v>
      </c>
      <c r="O25" s="270">
        <f t="shared" si="47"/>
        <v>22.74389127510215</v>
      </c>
      <c r="P25" s="270">
        <f t="shared" si="47"/>
        <v>0</v>
      </c>
      <c r="Q25" s="26">
        <f t="shared" ref="Q25" si="48">MIN(U10:U21)</f>
        <v>0.93200000000000005</v>
      </c>
      <c r="R25" s="26">
        <f t="shared" ref="R25" si="49">MIN(V10:V21)</f>
        <v>0.95250000000000001</v>
      </c>
      <c r="S25" s="26">
        <f t="shared" ref="S25" si="50">MIN(W10:W21)</f>
        <v>0</v>
      </c>
      <c r="T25" s="26">
        <f t="shared" ref="T25" si="51">MIN(X10:X21)</f>
        <v>0</v>
      </c>
      <c r="U25" s="26">
        <f t="shared" ref="U25" si="52">MIN(Y10:Y21)</f>
        <v>0</v>
      </c>
      <c r="V25" s="26">
        <f t="shared" ref="V25" si="53">MIN(Z10:Z21)</f>
        <v>0</v>
      </c>
      <c r="W25" s="26">
        <f t="shared" ref="W25" si="54">MIN(AA10:AA21)</f>
        <v>0</v>
      </c>
      <c r="X25" s="26">
        <f t="shared" ref="X25" si="55">MIN(AB10:AB21)</f>
        <v>0</v>
      </c>
      <c r="Y25" s="26">
        <f t="shared" ref="Y25" si="56">MIN(AC10:AC21)</f>
        <v>0</v>
      </c>
      <c r="Z25" s="26">
        <f t="shared" ref="Z25" si="57">MIN(AD10:AD21)</f>
        <v>0</v>
      </c>
      <c r="AA25" s="26">
        <f t="shared" ref="AA25" si="58">MIN(AE10:AE21)</f>
        <v>0</v>
      </c>
      <c r="AB25" s="26">
        <f t="shared" ref="AB25" si="59">MIN(AF10:AF21)</f>
        <v>0</v>
      </c>
      <c r="AC25" s="26">
        <f t="shared" ref="AC25" si="60">MIN(AG10:AG21)</f>
        <v>11.22</v>
      </c>
      <c r="AD25" s="26">
        <f t="shared" ref="AD25" si="61">MIN(AH10:AH21)</f>
        <v>13.172499999999999</v>
      </c>
      <c r="AE25" s="26">
        <f t="shared" ref="AE25" si="62">MIN(AI10:AI21)</f>
        <v>1.7025228000000001</v>
      </c>
      <c r="AF25" s="26">
        <f t="shared" ref="AF25" si="63">MIN(AJ10:AJ21)</f>
        <v>1</v>
      </c>
      <c r="AG25" s="513">
        <f t="shared" ref="AG25:AH25" si="64">MIN(AG10:AG21)</f>
        <v>11.22</v>
      </c>
      <c r="AH25" s="513">
        <f t="shared" si="64"/>
        <v>13.172499999999999</v>
      </c>
      <c r="AI25" s="513">
        <f t="shared" ref="AI25:AL25" si="65">MIN(AI10:AI21)</f>
        <v>1.7025228000000001</v>
      </c>
      <c r="AJ25" s="514">
        <f t="shared" si="65"/>
        <v>1</v>
      </c>
      <c r="AK25" s="512">
        <f t="shared" si="65"/>
        <v>0</v>
      </c>
      <c r="AL25" s="515">
        <f t="shared" si="65"/>
        <v>0</v>
      </c>
      <c r="AM25" s="513"/>
      <c r="AN25" s="515">
        <f t="shared" ref="AN25:AO25" si="66">MIN(AN10:AN21)</f>
        <v>6060</v>
      </c>
      <c r="AO25" s="513">
        <f t="shared" si="66"/>
        <v>9361.3232346396653</v>
      </c>
    </row>
    <row r="26" spans="1:41" ht="13.8" thickTop="1" x14ac:dyDescent="0.25">
      <c r="F26" s="271"/>
    </row>
  </sheetData>
  <sheetProtection insertColumns="0" insertRows="0"/>
  <mergeCells count="10">
    <mergeCell ref="L6:P6"/>
    <mergeCell ref="N7:P7"/>
    <mergeCell ref="N8:O8"/>
    <mergeCell ref="B6:K6"/>
    <mergeCell ref="Q6:V6"/>
    <mergeCell ref="AG6:AI6"/>
    <mergeCell ref="AJ6:AM6"/>
    <mergeCell ref="AN6:AO6"/>
    <mergeCell ref="AG7:AI7"/>
    <mergeCell ref="W6:AF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A4" sqref="A4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199" t="s">
        <v>0</v>
      </c>
      <c r="B1" s="196"/>
      <c r="C1" s="196" t="s">
        <v>213</v>
      </c>
    </row>
    <row r="2" spans="1:46" ht="13.8" x14ac:dyDescent="0.25">
      <c r="A2" s="1" t="s">
        <v>1</v>
      </c>
      <c r="C2" t="s">
        <v>214</v>
      </c>
    </row>
    <row r="3" spans="1:46" ht="13.8" thickBot="1" x14ac:dyDescent="0.3"/>
    <row r="4" spans="1:46" s="49" customFormat="1" ht="15" thickTop="1" thickBot="1" x14ac:dyDescent="0.3">
      <c r="A4" s="1"/>
      <c r="B4" s="703" t="s">
        <v>145</v>
      </c>
      <c r="C4" s="704"/>
      <c r="D4" s="704"/>
      <c r="E4" s="705"/>
      <c r="F4" s="198" t="s">
        <v>146</v>
      </c>
      <c r="G4" s="706" t="s">
        <v>252</v>
      </c>
      <c r="H4" s="707"/>
      <c r="I4" s="707"/>
      <c r="J4" s="708"/>
      <c r="K4" s="670" t="s">
        <v>78</v>
      </c>
      <c r="L4" s="671"/>
      <c r="M4" s="672"/>
      <c r="N4" s="50"/>
      <c r="O4" s="670" t="s">
        <v>101</v>
      </c>
      <c r="P4" s="671"/>
      <c r="Q4" s="671"/>
      <c r="R4" s="671"/>
      <c r="S4" s="671"/>
      <c r="T4" s="671"/>
      <c r="U4" s="709" t="s">
        <v>147</v>
      </c>
      <c r="V4" s="710"/>
      <c r="W4" s="710"/>
      <c r="X4" s="711"/>
      <c r="Y4" s="198" t="s">
        <v>146</v>
      </c>
      <c r="Z4" s="712"/>
      <c r="AA4" s="713"/>
      <c r="AB4" s="713"/>
      <c r="AC4" s="713"/>
      <c r="AD4" s="695" t="s">
        <v>101</v>
      </c>
      <c r="AE4" s="696"/>
      <c r="AF4" s="696"/>
      <c r="AG4" s="696"/>
      <c r="AH4" s="696"/>
      <c r="AI4" s="697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</row>
    <row r="5" spans="1:46" s="49" customFormat="1" ht="15" thickTop="1" thickBot="1" x14ac:dyDescent="0.3">
      <c r="A5" s="1"/>
      <c r="B5" s="698" t="s">
        <v>65</v>
      </c>
      <c r="C5" s="699"/>
      <c r="D5" s="700" t="s">
        <v>251</v>
      </c>
      <c r="E5" s="700"/>
      <c r="F5" s="700"/>
      <c r="G5" s="700"/>
      <c r="H5" s="700"/>
      <c r="I5" s="700"/>
      <c r="J5" s="700"/>
      <c r="K5" s="50"/>
      <c r="L5" s="195"/>
      <c r="M5" s="195"/>
      <c r="N5" s="51"/>
      <c r="O5" s="194"/>
      <c r="P5" s="194"/>
      <c r="Q5" s="194"/>
      <c r="R5" s="194"/>
      <c r="S5" s="194"/>
      <c r="T5" s="194"/>
      <c r="U5" s="701" t="s">
        <v>65</v>
      </c>
      <c r="V5" s="699"/>
      <c r="W5" s="671"/>
      <c r="X5" s="671"/>
      <c r="Y5" s="671"/>
      <c r="Z5" s="671"/>
      <c r="AA5" s="671"/>
      <c r="AB5" s="671"/>
      <c r="AC5" s="702"/>
      <c r="AD5" s="124"/>
      <c r="AE5" s="124"/>
      <c r="AF5" s="124"/>
      <c r="AG5" s="124"/>
      <c r="AH5" s="124"/>
      <c r="AI5" s="125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</row>
    <row r="6" spans="1:46" s="43" customFormat="1" ht="14.4" thickTop="1" thickBot="1" x14ac:dyDescent="0.3">
      <c r="B6" s="714" t="s">
        <v>63</v>
      </c>
      <c r="C6" s="693"/>
      <c r="D6" s="693"/>
      <c r="E6" s="693"/>
      <c r="F6" s="693"/>
      <c r="G6" s="694"/>
      <c r="H6" s="685" t="s">
        <v>208</v>
      </c>
      <c r="I6" s="652" t="s">
        <v>64</v>
      </c>
      <c r="J6" s="652" t="s">
        <v>29</v>
      </c>
      <c r="K6" s="652" t="s">
        <v>79</v>
      </c>
      <c r="L6" s="652" t="s">
        <v>66</v>
      </c>
      <c r="M6" s="685" t="s">
        <v>140</v>
      </c>
      <c r="N6" s="685" t="s">
        <v>141</v>
      </c>
      <c r="O6" s="685" t="s">
        <v>102</v>
      </c>
      <c r="P6" s="685" t="s">
        <v>103</v>
      </c>
      <c r="Q6" s="685" t="s">
        <v>104</v>
      </c>
      <c r="R6" s="685" t="s">
        <v>105</v>
      </c>
      <c r="S6" s="685" t="s">
        <v>106</v>
      </c>
      <c r="T6" s="689" t="s">
        <v>107</v>
      </c>
      <c r="U6" s="692" t="s">
        <v>63</v>
      </c>
      <c r="V6" s="693"/>
      <c r="W6" s="693"/>
      <c r="X6" s="693"/>
      <c r="Y6" s="693"/>
      <c r="Z6" s="694"/>
      <c r="AA6" s="685" t="s">
        <v>208</v>
      </c>
      <c r="AB6" s="652" t="s">
        <v>64</v>
      </c>
      <c r="AC6" s="682" t="s">
        <v>29</v>
      </c>
      <c r="AD6" s="685" t="s">
        <v>102</v>
      </c>
      <c r="AE6" s="685" t="s">
        <v>103</v>
      </c>
      <c r="AF6" s="685" t="s">
        <v>104</v>
      </c>
      <c r="AG6" s="685" t="s">
        <v>105</v>
      </c>
      <c r="AH6" s="685" t="s">
        <v>106</v>
      </c>
      <c r="AI6" s="679" t="s">
        <v>107</v>
      </c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</row>
    <row r="7" spans="1:46" s="43" customFormat="1" ht="25.5" customHeight="1" thickTop="1" thickBot="1" x14ac:dyDescent="0.3">
      <c r="B7" s="391" t="s">
        <v>108</v>
      </c>
      <c r="C7" s="392" t="s">
        <v>103</v>
      </c>
      <c r="D7" s="392" t="s">
        <v>104</v>
      </c>
      <c r="E7" s="392" t="s">
        <v>105</v>
      </c>
      <c r="F7" s="392" t="s">
        <v>106</v>
      </c>
      <c r="G7" s="393" t="s">
        <v>107</v>
      </c>
      <c r="H7" s="686"/>
      <c r="I7" s="688"/>
      <c r="J7" s="688"/>
      <c r="K7" s="688" t="s">
        <v>79</v>
      </c>
      <c r="L7" s="688" t="s">
        <v>66</v>
      </c>
      <c r="M7" s="686"/>
      <c r="N7" s="686"/>
      <c r="O7" s="686"/>
      <c r="P7" s="686"/>
      <c r="Q7" s="686"/>
      <c r="R7" s="686"/>
      <c r="S7" s="686"/>
      <c r="T7" s="690"/>
      <c r="U7" s="391" t="s">
        <v>108</v>
      </c>
      <c r="V7" s="392" t="s">
        <v>103</v>
      </c>
      <c r="W7" s="392" t="s">
        <v>104</v>
      </c>
      <c r="X7" s="392" t="s">
        <v>105</v>
      </c>
      <c r="Y7" s="392" t="s">
        <v>106</v>
      </c>
      <c r="Z7" s="393" t="s">
        <v>107</v>
      </c>
      <c r="AA7" s="686"/>
      <c r="AB7" s="688"/>
      <c r="AC7" s="683"/>
      <c r="AD7" s="686"/>
      <c r="AE7" s="686"/>
      <c r="AF7" s="686"/>
      <c r="AG7" s="686"/>
      <c r="AH7" s="686"/>
      <c r="AI7" s="680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</row>
    <row r="8" spans="1:46" s="43" customFormat="1" ht="25.5" customHeight="1" thickTop="1" thickBot="1" x14ac:dyDescent="0.3">
      <c r="A8" s="41" t="s">
        <v>205</v>
      </c>
      <c r="B8" s="389">
        <v>63</v>
      </c>
      <c r="C8" s="390">
        <v>63</v>
      </c>
      <c r="D8" s="390">
        <v>63</v>
      </c>
      <c r="E8" s="390">
        <v>63</v>
      </c>
      <c r="F8" s="390">
        <v>63</v>
      </c>
      <c r="G8" s="153">
        <v>63</v>
      </c>
      <c r="H8" s="687"/>
      <c r="I8" s="653"/>
      <c r="J8" s="653"/>
      <c r="K8" s="653"/>
      <c r="L8" s="653"/>
      <c r="M8" s="687"/>
      <c r="N8" s="687"/>
      <c r="O8" s="687"/>
      <c r="P8" s="687"/>
      <c r="Q8" s="687"/>
      <c r="R8" s="687"/>
      <c r="S8" s="687"/>
      <c r="T8" s="691"/>
      <c r="U8" s="389"/>
      <c r="V8" s="390"/>
      <c r="W8" s="390"/>
      <c r="X8" s="390"/>
      <c r="Y8" s="390"/>
      <c r="Z8" s="153"/>
      <c r="AA8" s="687"/>
      <c r="AB8" s="653"/>
      <c r="AC8" s="684"/>
      <c r="AD8" s="687"/>
      <c r="AE8" s="687"/>
      <c r="AF8" s="687"/>
      <c r="AG8" s="687"/>
      <c r="AH8" s="687"/>
      <c r="AI8" s="681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</row>
    <row r="9" spans="1:46" s="43" customFormat="1" ht="16.8" thickTop="1" thickBot="1" x14ac:dyDescent="0.3">
      <c r="A9" s="2"/>
      <c r="B9" s="75" t="s">
        <v>117</v>
      </c>
      <c r="C9" s="75" t="s">
        <v>117</v>
      </c>
      <c r="D9" s="75" t="s">
        <v>117</v>
      </c>
      <c r="E9" s="75" t="s">
        <v>117</v>
      </c>
      <c r="F9" s="75" t="s">
        <v>117</v>
      </c>
      <c r="G9" s="75" t="s">
        <v>117</v>
      </c>
      <c r="H9" s="75" t="s">
        <v>117</v>
      </c>
      <c r="I9" s="75" t="s">
        <v>117</v>
      </c>
      <c r="J9" s="28"/>
      <c r="K9" s="75" t="s">
        <v>117</v>
      </c>
      <c r="L9" s="75" t="s">
        <v>117</v>
      </c>
      <c r="M9" s="75" t="s">
        <v>117</v>
      </c>
      <c r="N9" s="76" t="s">
        <v>118</v>
      </c>
      <c r="O9" s="75" t="s">
        <v>210</v>
      </c>
      <c r="P9" s="75" t="s">
        <v>210</v>
      </c>
      <c r="Q9" s="75" t="s">
        <v>210</v>
      </c>
      <c r="R9" s="75" t="s">
        <v>210</v>
      </c>
      <c r="S9" s="75" t="s">
        <v>210</v>
      </c>
      <c r="T9" s="77" t="s">
        <v>210</v>
      </c>
      <c r="U9" s="78" t="s">
        <v>117</v>
      </c>
      <c r="V9" s="75" t="s">
        <v>117</v>
      </c>
      <c r="W9" s="75" t="s">
        <v>117</v>
      </c>
      <c r="X9" s="75" t="s">
        <v>117</v>
      </c>
      <c r="Y9" s="75" t="s">
        <v>117</v>
      </c>
      <c r="Z9" s="75" t="s">
        <v>117</v>
      </c>
      <c r="AA9" s="75" t="s">
        <v>117</v>
      </c>
      <c r="AB9" s="75" t="s">
        <v>117</v>
      </c>
      <c r="AC9" s="86"/>
      <c r="AD9" s="75" t="s">
        <v>210</v>
      </c>
      <c r="AE9" s="75" t="s">
        <v>210</v>
      </c>
      <c r="AF9" s="75" t="s">
        <v>210</v>
      </c>
      <c r="AG9" s="75" t="s">
        <v>210</v>
      </c>
      <c r="AH9" s="75" t="s">
        <v>210</v>
      </c>
      <c r="AI9" s="86" t="s">
        <v>210</v>
      </c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</row>
    <row r="10" spans="1:46" ht="19.95" customHeight="1" thickTop="1" x14ac:dyDescent="0.25">
      <c r="A10" s="216">
        <v>44927</v>
      </c>
      <c r="B10" s="495">
        <v>2668</v>
      </c>
      <c r="C10" s="517">
        <v>1844</v>
      </c>
      <c r="D10" s="517"/>
      <c r="E10" s="517"/>
      <c r="F10" s="517"/>
      <c r="G10" s="517">
        <v>4165</v>
      </c>
      <c r="H10" s="79">
        <f>SUM(B10:G10)</f>
        <v>8677</v>
      </c>
      <c r="I10" s="498">
        <v>1769</v>
      </c>
      <c r="J10" s="126">
        <f>+IF(H10&gt;0,H10/SQRT(H10^2+I10^2),"")</f>
        <v>0.97984422397454929</v>
      </c>
      <c r="K10" s="192"/>
      <c r="L10" s="206"/>
      <c r="M10" s="415">
        <f>K10+L10</f>
        <v>0</v>
      </c>
      <c r="N10" s="126">
        <f>(H10+L10)/'T1. resum cabal i analítiques'!B10</f>
        <v>0.64112605290379787</v>
      </c>
      <c r="O10" s="210">
        <v>29.85</v>
      </c>
      <c r="P10" s="210">
        <v>29.77</v>
      </c>
      <c r="Q10" s="210"/>
      <c r="R10" s="210"/>
      <c r="S10" s="210"/>
      <c r="T10" s="210">
        <v>24.9</v>
      </c>
      <c r="U10" s="211"/>
      <c r="V10" s="202"/>
      <c r="W10" s="202"/>
      <c r="X10" s="202"/>
      <c r="Y10" s="202"/>
      <c r="Z10" s="202"/>
      <c r="AA10" s="79">
        <f t="shared" ref="AA10:AA21" si="0">SUM(U10:Z10)</f>
        <v>0</v>
      </c>
      <c r="AB10" s="202"/>
      <c r="AC10" s="207"/>
      <c r="AD10" s="192"/>
      <c r="AE10" s="210"/>
      <c r="AF10" s="210"/>
      <c r="AG10" s="210"/>
      <c r="AH10" s="210"/>
      <c r="AI10" s="212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</row>
    <row r="11" spans="1:46" ht="19.95" customHeight="1" x14ac:dyDescent="0.25">
      <c r="A11" s="216">
        <v>44958</v>
      </c>
      <c r="B11" s="495">
        <v>2707</v>
      </c>
      <c r="C11" s="517">
        <v>1972</v>
      </c>
      <c r="D11" s="517"/>
      <c r="E11" s="517"/>
      <c r="F11" s="517"/>
      <c r="G11" s="517">
        <v>3899</v>
      </c>
      <c r="H11" s="79">
        <f t="shared" ref="H11:H21" si="1">SUM(B11:G11)</f>
        <v>8578</v>
      </c>
      <c r="I11" s="498">
        <v>1768</v>
      </c>
      <c r="J11" s="127">
        <f t="shared" ref="J11:J21" si="2">+IF(H11&gt;0,H11/SQRT(H11^2+I11^2),"")</f>
        <v>0.97941324430031096</v>
      </c>
      <c r="K11" s="192"/>
      <c r="L11" s="202"/>
      <c r="M11" s="415">
        <f t="shared" ref="M11:M21" si="3">K11+L11</f>
        <v>0</v>
      </c>
      <c r="N11" s="127">
        <f>(H11+L11)/'T1. resum cabal i analítiques'!B11</f>
        <v>0.65236900144497667</v>
      </c>
      <c r="O11" s="210">
        <v>32.25</v>
      </c>
      <c r="P11" s="210">
        <v>31.06</v>
      </c>
      <c r="Q11" s="210"/>
      <c r="R11" s="210"/>
      <c r="S11" s="210"/>
      <c r="T11" s="210">
        <v>29.18</v>
      </c>
      <c r="U11" s="211"/>
      <c r="V11" s="202"/>
      <c r="W11" s="202"/>
      <c r="X11" s="202"/>
      <c r="Y11" s="202"/>
      <c r="Z11" s="202"/>
      <c r="AA11" s="79">
        <f t="shared" si="0"/>
        <v>0</v>
      </c>
      <c r="AB11" s="202"/>
      <c r="AC11" s="209"/>
      <c r="AD11" s="192"/>
      <c r="AE11" s="210"/>
      <c r="AF11" s="210"/>
      <c r="AG11" s="210"/>
      <c r="AH11" s="210"/>
      <c r="AI11" s="213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</row>
    <row r="12" spans="1:46" ht="19.95" customHeight="1" x14ac:dyDescent="0.25">
      <c r="A12" s="216">
        <v>44986</v>
      </c>
      <c r="B12" s="495"/>
      <c r="C12" s="517">
        <v>3450</v>
      </c>
      <c r="D12" s="517">
        <v>2344</v>
      </c>
      <c r="E12" s="517"/>
      <c r="F12" s="517"/>
      <c r="G12" s="517">
        <v>4621</v>
      </c>
      <c r="H12" s="79">
        <f t="shared" si="1"/>
        <v>10415</v>
      </c>
      <c r="I12" s="498">
        <v>1825</v>
      </c>
      <c r="J12" s="127">
        <f t="shared" si="2"/>
        <v>0.98499230358480472</v>
      </c>
      <c r="K12" s="192"/>
      <c r="L12" s="202"/>
      <c r="M12" s="415">
        <f t="shared" si="3"/>
        <v>0</v>
      </c>
      <c r="N12" s="127">
        <f>(H12+L12)/'T1. resum cabal i analítiques'!B12</f>
        <v>0.79649739981645751</v>
      </c>
      <c r="O12" s="210"/>
      <c r="P12" s="210">
        <v>33.93</v>
      </c>
      <c r="Q12" s="210">
        <v>33.21</v>
      </c>
      <c r="R12" s="210"/>
      <c r="S12" s="210"/>
      <c r="T12" s="210">
        <v>24.66</v>
      </c>
      <c r="U12" s="211"/>
      <c r="V12" s="202"/>
      <c r="W12" s="202"/>
      <c r="X12" s="202"/>
      <c r="Y12" s="202"/>
      <c r="Z12" s="202"/>
      <c r="AA12" s="79">
        <f t="shared" si="0"/>
        <v>0</v>
      </c>
      <c r="AB12" s="202"/>
      <c r="AC12" s="209"/>
      <c r="AD12" s="192"/>
      <c r="AE12" s="210"/>
      <c r="AF12" s="210"/>
      <c r="AG12" s="210"/>
      <c r="AH12" s="210"/>
      <c r="AI12" s="213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</row>
    <row r="13" spans="1:46" ht="19.95" customHeight="1" x14ac:dyDescent="0.25">
      <c r="A13" s="216">
        <v>45017</v>
      </c>
      <c r="B13" s="495"/>
      <c r="C13" s="517"/>
      <c r="D13" s="517"/>
      <c r="E13" s="517">
        <v>2977</v>
      </c>
      <c r="F13" s="517">
        <v>2033</v>
      </c>
      <c r="G13" s="517">
        <v>4983</v>
      </c>
      <c r="H13" s="79">
        <f t="shared" si="1"/>
        <v>9993</v>
      </c>
      <c r="I13" s="498">
        <v>1780</v>
      </c>
      <c r="J13" s="127">
        <f t="shared" si="2"/>
        <v>0.98450359519842567</v>
      </c>
      <c r="K13" s="192"/>
      <c r="L13" s="202"/>
      <c r="M13" s="415">
        <f t="shared" si="3"/>
        <v>0</v>
      </c>
      <c r="N13" s="127">
        <f>(H13+L13)/'T1. resum cabal i analítiques'!B13</f>
        <v>0.90499909436696269</v>
      </c>
      <c r="O13" s="210"/>
      <c r="P13" s="210"/>
      <c r="Q13" s="210"/>
      <c r="R13" s="210">
        <v>31.29</v>
      </c>
      <c r="S13" s="210">
        <v>30.86</v>
      </c>
      <c r="T13" s="210">
        <v>25.44</v>
      </c>
      <c r="U13" s="211"/>
      <c r="V13" s="202"/>
      <c r="W13" s="202"/>
      <c r="X13" s="202"/>
      <c r="Y13" s="202"/>
      <c r="Z13" s="202"/>
      <c r="AA13" s="79">
        <f t="shared" si="0"/>
        <v>0</v>
      </c>
      <c r="AB13" s="202"/>
      <c r="AC13" s="209"/>
      <c r="AD13" s="192"/>
      <c r="AE13" s="210"/>
      <c r="AF13" s="210"/>
      <c r="AG13" s="210"/>
      <c r="AH13" s="210"/>
      <c r="AI13" s="213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</row>
    <row r="14" spans="1:46" ht="19.95" customHeight="1" x14ac:dyDescent="0.25">
      <c r="A14" s="216">
        <v>45047</v>
      </c>
      <c r="B14" s="495"/>
      <c r="C14" s="517"/>
      <c r="D14" s="517"/>
      <c r="E14" s="517">
        <v>3012</v>
      </c>
      <c r="F14" s="517">
        <v>2060</v>
      </c>
      <c r="G14" s="517">
        <v>4537</v>
      </c>
      <c r="H14" s="79">
        <f t="shared" si="1"/>
        <v>9609</v>
      </c>
      <c r="I14" s="498">
        <v>2201</v>
      </c>
      <c r="J14" s="127">
        <f t="shared" si="2"/>
        <v>0.9747557807526871</v>
      </c>
      <c r="K14" s="192"/>
      <c r="L14" s="202"/>
      <c r="M14" s="415">
        <f t="shared" si="3"/>
        <v>0</v>
      </c>
      <c r="N14" s="127">
        <f>(H14+L14)/'T1. resum cabal i analítiques'!B14</f>
        <v>0.96728407489430235</v>
      </c>
      <c r="O14" s="210"/>
      <c r="P14" s="210"/>
      <c r="Q14" s="210"/>
      <c r="R14" s="210">
        <v>29.64</v>
      </c>
      <c r="S14" s="210">
        <v>30.29</v>
      </c>
      <c r="T14" s="210">
        <v>24.92</v>
      </c>
      <c r="U14" s="211"/>
      <c r="V14" s="202"/>
      <c r="W14" s="202"/>
      <c r="X14" s="202"/>
      <c r="Y14" s="202"/>
      <c r="Z14" s="202"/>
      <c r="AA14" s="79">
        <f t="shared" si="0"/>
        <v>0</v>
      </c>
      <c r="AB14" s="202"/>
      <c r="AC14" s="209"/>
      <c r="AD14" s="192"/>
      <c r="AE14" s="210"/>
      <c r="AF14" s="210"/>
      <c r="AG14" s="210"/>
      <c r="AH14" s="210"/>
      <c r="AI14" s="213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</row>
    <row r="15" spans="1:46" ht="19.95" customHeight="1" x14ac:dyDescent="0.25">
      <c r="A15" s="216">
        <v>45078</v>
      </c>
      <c r="B15" s="495"/>
      <c r="C15" s="517"/>
      <c r="D15" s="517">
        <v>3083</v>
      </c>
      <c r="E15" s="517">
        <v>2143</v>
      </c>
      <c r="F15" s="517"/>
      <c r="G15" s="517">
        <v>4126</v>
      </c>
      <c r="H15" s="79">
        <f t="shared" si="1"/>
        <v>9352</v>
      </c>
      <c r="I15" s="498">
        <v>2598</v>
      </c>
      <c r="J15" s="127">
        <f t="shared" si="2"/>
        <v>0.96351200524797254</v>
      </c>
      <c r="K15" s="192"/>
      <c r="L15" s="206"/>
      <c r="M15" s="415">
        <f t="shared" si="3"/>
        <v>0</v>
      </c>
      <c r="N15" s="127">
        <f>(H15+L15)/'T1. resum cabal i analítiques'!B15</f>
        <v>0.99595314164004256</v>
      </c>
      <c r="O15" s="210"/>
      <c r="P15" s="210"/>
      <c r="Q15" s="210">
        <v>28.41</v>
      </c>
      <c r="R15" s="210">
        <v>27.85</v>
      </c>
      <c r="S15" s="210"/>
      <c r="T15" s="210">
        <v>26.57</v>
      </c>
      <c r="U15" s="211"/>
      <c r="V15" s="202"/>
      <c r="W15" s="202"/>
      <c r="X15" s="202"/>
      <c r="Y15" s="202"/>
      <c r="Z15" s="202"/>
      <c r="AA15" s="79">
        <f t="shared" si="0"/>
        <v>0</v>
      </c>
      <c r="AB15" s="202"/>
      <c r="AC15" s="208"/>
      <c r="AD15" s="192"/>
      <c r="AE15" s="210"/>
      <c r="AF15" s="210"/>
      <c r="AG15" s="210"/>
      <c r="AH15" s="210"/>
      <c r="AI15" s="214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</row>
    <row r="16" spans="1:46" ht="19.95" customHeight="1" x14ac:dyDescent="0.25">
      <c r="A16" s="216">
        <v>45108</v>
      </c>
      <c r="B16" s="495">
        <v>2872</v>
      </c>
      <c r="C16" s="517">
        <v>1921</v>
      </c>
      <c r="D16" s="517"/>
      <c r="E16" s="517"/>
      <c r="F16" s="517"/>
      <c r="G16" s="517">
        <v>4363</v>
      </c>
      <c r="H16" s="79">
        <f t="shared" si="1"/>
        <v>9156</v>
      </c>
      <c r="I16" s="498">
        <v>2537</v>
      </c>
      <c r="J16" s="127">
        <f t="shared" si="2"/>
        <v>0.96368961285147747</v>
      </c>
      <c r="K16" s="192"/>
      <c r="L16" s="206"/>
      <c r="M16" s="415">
        <f t="shared" si="3"/>
        <v>0</v>
      </c>
      <c r="N16" s="127">
        <f>(H16+L16)/'T1. resum cabal i analítiques'!B16</f>
        <v>1.1434994379917571</v>
      </c>
      <c r="O16" s="210">
        <v>30.3</v>
      </c>
      <c r="P16" s="210">
        <v>28.2</v>
      </c>
      <c r="Q16" s="210"/>
      <c r="R16" s="210"/>
      <c r="S16" s="210"/>
      <c r="T16" s="210">
        <v>21.36</v>
      </c>
      <c r="U16" s="211"/>
      <c r="V16" s="202"/>
      <c r="W16" s="202"/>
      <c r="X16" s="202"/>
      <c r="Y16" s="202"/>
      <c r="Z16" s="202"/>
      <c r="AA16" s="79">
        <f t="shared" si="0"/>
        <v>0</v>
      </c>
      <c r="AB16" s="202"/>
      <c r="AC16" s="142"/>
      <c r="AD16" s="192"/>
      <c r="AE16" s="210"/>
      <c r="AF16" s="210"/>
      <c r="AG16" s="210"/>
      <c r="AH16" s="210"/>
      <c r="AI16" s="215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</row>
    <row r="17" spans="1:46" ht="19.95" customHeight="1" x14ac:dyDescent="0.25">
      <c r="A17" s="216">
        <v>45139</v>
      </c>
      <c r="B17" s="518"/>
      <c r="C17" s="519"/>
      <c r="D17" s="519">
        <v>3569</v>
      </c>
      <c r="E17" s="519">
        <v>2491</v>
      </c>
      <c r="F17" s="519"/>
      <c r="G17" s="519">
        <v>5346</v>
      </c>
      <c r="H17" s="79">
        <f t="shared" si="1"/>
        <v>11406</v>
      </c>
      <c r="I17" s="519">
        <v>2397</v>
      </c>
      <c r="J17" s="127">
        <f t="shared" si="2"/>
        <v>0.97862345938081741</v>
      </c>
      <c r="K17" s="192"/>
      <c r="L17" s="206"/>
      <c r="M17" s="415">
        <f t="shared" si="3"/>
        <v>0</v>
      </c>
      <c r="N17" s="127">
        <f>(H17+L17)/'T1. resum cabal i analítiques'!B17</f>
        <v>1.3689390302448392</v>
      </c>
      <c r="O17" s="210"/>
      <c r="P17" s="210"/>
      <c r="Q17" s="210">
        <v>36.75</v>
      </c>
      <c r="R17" s="210">
        <v>32.51</v>
      </c>
      <c r="S17" s="210"/>
      <c r="T17" s="210">
        <v>29.68</v>
      </c>
      <c r="U17" s="211"/>
      <c r="V17" s="202"/>
      <c r="W17" s="202"/>
      <c r="X17" s="202"/>
      <c r="Y17" s="202"/>
      <c r="Z17" s="202"/>
      <c r="AA17" s="79">
        <f t="shared" si="0"/>
        <v>0</v>
      </c>
      <c r="AB17" s="202"/>
      <c r="AC17" s="208"/>
      <c r="AD17" s="192"/>
      <c r="AE17" s="210"/>
      <c r="AF17" s="210"/>
      <c r="AG17" s="210"/>
      <c r="AH17" s="210"/>
      <c r="AI17" s="214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</row>
    <row r="18" spans="1:46" ht="19.95" customHeight="1" x14ac:dyDescent="0.25">
      <c r="A18" s="216">
        <v>45170</v>
      </c>
      <c r="B18" s="192"/>
      <c r="C18" s="202"/>
      <c r="D18" s="202">
        <v>4596</v>
      </c>
      <c r="E18" s="202">
        <v>3305</v>
      </c>
      <c r="F18" s="202"/>
      <c r="G18" s="202">
        <v>7712</v>
      </c>
      <c r="H18" s="79">
        <f t="shared" si="1"/>
        <v>15613</v>
      </c>
      <c r="I18" s="202">
        <v>3213</v>
      </c>
      <c r="J18" s="127">
        <f t="shared" si="2"/>
        <v>0.97947489664342602</v>
      </c>
      <c r="K18" s="192"/>
      <c r="L18" s="206"/>
      <c r="M18" s="415">
        <f t="shared" si="3"/>
        <v>0</v>
      </c>
      <c r="N18" s="127">
        <f>(H18+L18)/'T1. resum cabal i analítiques'!B18</f>
        <v>1.7960427930518807</v>
      </c>
      <c r="O18" s="210"/>
      <c r="P18" s="210"/>
      <c r="Q18" s="210">
        <v>40.19</v>
      </c>
      <c r="R18" s="210">
        <v>38.92</v>
      </c>
      <c r="S18" s="210"/>
      <c r="T18" s="210">
        <v>34.43</v>
      </c>
      <c r="U18" s="211"/>
      <c r="V18" s="202"/>
      <c r="W18" s="202"/>
      <c r="X18" s="202"/>
      <c r="Y18" s="202"/>
      <c r="Z18" s="202"/>
      <c r="AA18" s="79">
        <f t="shared" si="0"/>
        <v>0</v>
      </c>
      <c r="AB18" s="202"/>
      <c r="AC18" s="142"/>
      <c r="AD18" s="192"/>
      <c r="AE18" s="210"/>
      <c r="AF18" s="210"/>
      <c r="AG18" s="210"/>
      <c r="AH18" s="210"/>
      <c r="AI18" s="215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</row>
    <row r="19" spans="1:46" ht="19.95" customHeight="1" x14ac:dyDescent="0.25">
      <c r="A19" s="216">
        <v>45200</v>
      </c>
      <c r="B19" s="192"/>
      <c r="C19" s="202"/>
      <c r="D19" s="202"/>
      <c r="E19" s="202">
        <v>3290</v>
      </c>
      <c r="F19" s="202">
        <v>2268</v>
      </c>
      <c r="G19" s="202">
        <v>4941</v>
      </c>
      <c r="H19" s="79">
        <f t="shared" si="1"/>
        <v>10499</v>
      </c>
      <c r="I19" s="202">
        <v>2412</v>
      </c>
      <c r="J19" s="127">
        <f t="shared" si="2"/>
        <v>0.97461132596016731</v>
      </c>
      <c r="K19" s="192"/>
      <c r="L19" s="206"/>
      <c r="M19" s="415">
        <f t="shared" si="3"/>
        <v>0</v>
      </c>
      <c r="N19" s="127">
        <f>(H19+L19)/'T1. resum cabal i analítiques'!B19</f>
        <v>1.3178109702522907</v>
      </c>
      <c r="O19" s="210"/>
      <c r="P19" s="210"/>
      <c r="Q19" s="210"/>
      <c r="R19" s="210">
        <v>34.49</v>
      </c>
      <c r="S19" s="210">
        <v>32.869999999999997</v>
      </c>
      <c r="T19" s="210">
        <v>27.57</v>
      </c>
      <c r="U19" s="211"/>
      <c r="V19" s="202"/>
      <c r="W19" s="202"/>
      <c r="X19" s="202"/>
      <c r="Y19" s="202"/>
      <c r="Z19" s="202"/>
      <c r="AA19" s="79">
        <f t="shared" si="0"/>
        <v>0</v>
      </c>
      <c r="AB19" s="202"/>
      <c r="AC19" s="142"/>
      <c r="AD19" s="192"/>
      <c r="AE19" s="210"/>
      <c r="AF19" s="210"/>
      <c r="AG19" s="210"/>
      <c r="AH19" s="210"/>
      <c r="AI19" s="215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</row>
    <row r="20" spans="1:46" ht="19.95" customHeight="1" x14ac:dyDescent="0.25">
      <c r="A20" s="216">
        <v>45231</v>
      </c>
      <c r="B20" s="192"/>
      <c r="C20" s="202">
        <v>2868</v>
      </c>
      <c r="D20" s="202">
        <v>2024</v>
      </c>
      <c r="E20" s="202"/>
      <c r="F20" s="202"/>
      <c r="G20" s="202">
        <v>3735</v>
      </c>
      <c r="H20" s="79">
        <f t="shared" si="1"/>
        <v>8627</v>
      </c>
      <c r="I20" s="202">
        <v>2007</v>
      </c>
      <c r="J20" s="127">
        <f t="shared" si="2"/>
        <v>0.97399006653177844</v>
      </c>
      <c r="K20" s="192"/>
      <c r="L20" s="206"/>
      <c r="M20" s="415">
        <f t="shared" si="3"/>
        <v>0</v>
      </c>
      <c r="N20" s="127">
        <f>(H20+L20)/'T1. resum cabal i analítiques'!B20</f>
        <v>1.1043266769073221</v>
      </c>
      <c r="O20" s="210"/>
      <c r="P20" s="210">
        <v>27.57</v>
      </c>
      <c r="Q20" s="210">
        <v>27.64</v>
      </c>
      <c r="R20" s="210"/>
      <c r="S20" s="210"/>
      <c r="T20" s="210">
        <v>26.27</v>
      </c>
      <c r="U20" s="211"/>
      <c r="V20" s="202"/>
      <c r="W20" s="202"/>
      <c r="X20" s="202"/>
      <c r="Y20" s="202"/>
      <c r="Z20" s="202"/>
      <c r="AA20" s="79">
        <f t="shared" si="0"/>
        <v>0</v>
      </c>
      <c r="AB20" s="202"/>
      <c r="AC20" s="142"/>
      <c r="AD20" s="192"/>
      <c r="AE20" s="210"/>
      <c r="AF20" s="210"/>
      <c r="AG20" s="210"/>
      <c r="AH20" s="210"/>
      <c r="AI20" s="215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</row>
    <row r="21" spans="1:46" ht="19.95" customHeight="1" thickBot="1" x14ac:dyDescent="0.3">
      <c r="A21" s="216">
        <v>45261</v>
      </c>
      <c r="B21" s="192">
        <v>2253</v>
      </c>
      <c r="C21" s="202">
        <v>1601</v>
      </c>
      <c r="D21" s="202"/>
      <c r="E21" s="202"/>
      <c r="F21" s="202"/>
      <c r="G21" s="202">
        <v>4615</v>
      </c>
      <c r="H21" s="79">
        <f t="shared" si="1"/>
        <v>8469</v>
      </c>
      <c r="I21" s="202">
        <v>1835</v>
      </c>
      <c r="J21" s="128">
        <f t="shared" si="2"/>
        <v>0.97732194590221355</v>
      </c>
      <c r="K21" s="192"/>
      <c r="L21" s="206"/>
      <c r="M21" s="415">
        <f t="shared" si="3"/>
        <v>0</v>
      </c>
      <c r="N21" s="128">
        <f>(H21+L21)/'T1. resum cabal i analítiques'!B21</f>
        <v>0.90442118752669798</v>
      </c>
      <c r="O21" s="210">
        <v>27.7</v>
      </c>
      <c r="P21" s="210">
        <v>26.14</v>
      </c>
      <c r="Q21" s="210"/>
      <c r="R21" s="210"/>
      <c r="S21" s="210"/>
      <c r="T21" s="210">
        <v>24.31</v>
      </c>
      <c r="U21" s="211"/>
      <c r="V21" s="202"/>
      <c r="W21" s="202"/>
      <c r="X21" s="202"/>
      <c r="Y21" s="202"/>
      <c r="Z21" s="202"/>
      <c r="AA21" s="79">
        <f t="shared" si="0"/>
        <v>0</v>
      </c>
      <c r="AB21" s="202"/>
      <c r="AC21" s="208"/>
      <c r="AD21" s="192"/>
      <c r="AE21" s="210"/>
      <c r="AF21" s="210"/>
      <c r="AG21" s="210"/>
      <c r="AH21" s="210"/>
      <c r="AI21" s="214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</row>
    <row r="22" spans="1:46" ht="14.4" thickTop="1" x14ac:dyDescent="0.25">
      <c r="A22" s="368" t="s">
        <v>11</v>
      </c>
      <c r="B22" s="24">
        <f>SUM(B10:B21)</f>
        <v>10500</v>
      </c>
      <c r="C22" s="24">
        <f t="shared" ref="C22:I22" si="4">SUM(C10:C21)</f>
        <v>13656</v>
      </c>
      <c r="D22" s="24">
        <f t="shared" si="4"/>
        <v>15616</v>
      </c>
      <c r="E22" s="24">
        <f t="shared" si="4"/>
        <v>17218</v>
      </c>
      <c r="F22" s="24">
        <f t="shared" si="4"/>
        <v>6361</v>
      </c>
      <c r="G22" s="24">
        <f t="shared" si="4"/>
        <v>57043</v>
      </c>
      <c r="H22" s="80">
        <f t="shared" si="4"/>
        <v>120394</v>
      </c>
      <c r="I22" s="24">
        <f t="shared" si="4"/>
        <v>26342</v>
      </c>
      <c r="J22" s="44"/>
      <c r="K22" s="31">
        <f>SUM(K10:K21)</f>
        <v>0</v>
      </c>
      <c r="L22" s="32">
        <f>SUM(L10:L21)</f>
        <v>0</v>
      </c>
      <c r="M22" s="83">
        <f>SUM(M10:M21)</f>
        <v>0</v>
      </c>
      <c r="N22" s="126"/>
      <c r="O22" s="522"/>
      <c r="P22" s="523"/>
      <c r="Q22" s="523"/>
      <c r="R22" s="523"/>
      <c r="S22" s="523"/>
      <c r="T22" s="523"/>
      <c r="U22" s="31">
        <f t="shared" ref="U22:Z22" si="5">SUM(U10:U21)</f>
        <v>0</v>
      </c>
      <c r="V22" s="24">
        <f t="shared" si="5"/>
        <v>0</v>
      </c>
      <c r="W22" s="24">
        <f t="shared" si="5"/>
        <v>0</v>
      </c>
      <c r="X22" s="24">
        <f t="shared" si="5"/>
        <v>0</v>
      </c>
      <c r="Y22" s="24">
        <f t="shared" si="5"/>
        <v>0</v>
      </c>
      <c r="Z22" s="24">
        <f t="shared" si="5"/>
        <v>0</v>
      </c>
      <c r="AA22" s="24">
        <f>SUM(AA10:AA21)</f>
        <v>0</v>
      </c>
      <c r="AB22" s="24">
        <f>SUM(AB10:AB21)</f>
        <v>0</v>
      </c>
      <c r="AC22" s="416"/>
      <c r="AD22" s="31"/>
      <c r="AE22" s="52"/>
      <c r="AF22" s="52"/>
      <c r="AG22" s="52"/>
      <c r="AH22" s="52"/>
      <c r="AI22" s="419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</row>
    <row r="23" spans="1:46" ht="13.8" x14ac:dyDescent="0.25">
      <c r="A23" s="369" t="s">
        <v>12</v>
      </c>
      <c r="B23" s="10">
        <f>AVERAGE(B10:B21)</f>
        <v>2625</v>
      </c>
      <c r="C23" s="10">
        <f t="shared" ref="C23:Z23" si="6">AVERAGE(C10:C21)</f>
        <v>2276</v>
      </c>
      <c r="D23" s="10">
        <f t="shared" si="6"/>
        <v>3123.2</v>
      </c>
      <c r="E23" s="10">
        <f t="shared" si="6"/>
        <v>2869.6666666666665</v>
      </c>
      <c r="F23" s="10">
        <f t="shared" si="6"/>
        <v>2120.3333333333335</v>
      </c>
      <c r="G23" s="10">
        <f t="shared" si="6"/>
        <v>4753.583333333333</v>
      </c>
      <c r="H23" s="81">
        <f t="shared" si="6"/>
        <v>10032.833333333334</v>
      </c>
      <c r="I23" s="10">
        <f t="shared" si="6"/>
        <v>2195.1666666666665</v>
      </c>
      <c r="J23" s="45">
        <f t="shared" si="6"/>
        <v>0.97622770502738587</v>
      </c>
      <c r="K23" s="8" t="e">
        <f t="shared" si="6"/>
        <v>#DIV/0!</v>
      </c>
      <c r="L23" s="30" t="e">
        <f t="shared" si="6"/>
        <v>#DIV/0!</v>
      </c>
      <c r="M23" s="84">
        <f t="shared" si="6"/>
        <v>0</v>
      </c>
      <c r="N23" s="127">
        <f t="shared" si="6"/>
        <v>1.0494390717534439</v>
      </c>
      <c r="O23" s="524">
        <f t="shared" ref="O23:T23" si="7">AVERAGE(O10:O21)</f>
        <v>30.025000000000002</v>
      </c>
      <c r="P23" s="525">
        <f t="shared" si="7"/>
        <v>29.445000000000004</v>
      </c>
      <c r="Q23" s="525">
        <f t="shared" si="7"/>
        <v>33.239999999999995</v>
      </c>
      <c r="R23" s="525">
        <f t="shared" si="7"/>
        <v>32.449999999999996</v>
      </c>
      <c r="S23" s="525">
        <f t="shared" si="7"/>
        <v>31.34</v>
      </c>
      <c r="T23" s="525">
        <f t="shared" si="7"/>
        <v>26.607499999999998</v>
      </c>
      <c r="U23" s="8" t="e">
        <f t="shared" si="6"/>
        <v>#DIV/0!</v>
      </c>
      <c r="V23" s="10" t="e">
        <f t="shared" si="6"/>
        <v>#DIV/0!</v>
      </c>
      <c r="W23" s="10" t="e">
        <f t="shared" si="6"/>
        <v>#DIV/0!</v>
      </c>
      <c r="X23" s="10" t="e">
        <f t="shared" si="6"/>
        <v>#DIV/0!</v>
      </c>
      <c r="Y23" s="10" t="e">
        <f t="shared" si="6"/>
        <v>#DIV/0!</v>
      </c>
      <c r="Z23" s="10" t="e">
        <f t="shared" si="6"/>
        <v>#DIV/0!</v>
      </c>
      <c r="AA23" s="10">
        <f>AVERAGE(AA10:AA21)</f>
        <v>0</v>
      </c>
      <c r="AB23" s="10" t="e">
        <f>AVERAGE(AB10:AB21)</f>
        <v>#DIV/0!</v>
      </c>
      <c r="AC23" s="417" t="e">
        <f>AVERAGE(AC10:AC21)</f>
        <v>#DIV/0!</v>
      </c>
      <c r="AD23" s="420"/>
      <c r="AE23" s="53"/>
      <c r="AF23" s="53"/>
      <c r="AG23" s="53"/>
      <c r="AH23" s="53"/>
      <c r="AI23" s="421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</row>
    <row r="24" spans="1:46" ht="13.8" x14ac:dyDescent="0.25">
      <c r="A24" s="370" t="s">
        <v>13</v>
      </c>
      <c r="B24" s="10">
        <f>MAX(B10:B21)</f>
        <v>2872</v>
      </c>
      <c r="C24" s="10">
        <f t="shared" ref="C24:Z24" si="8">MAX(C10:C21)</f>
        <v>3450</v>
      </c>
      <c r="D24" s="10">
        <f t="shared" si="8"/>
        <v>4596</v>
      </c>
      <c r="E24" s="10">
        <f t="shared" si="8"/>
        <v>3305</v>
      </c>
      <c r="F24" s="10">
        <f t="shared" si="8"/>
        <v>2268</v>
      </c>
      <c r="G24" s="10">
        <f t="shared" si="8"/>
        <v>7712</v>
      </c>
      <c r="H24" s="81">
        <f t="shared" si="8"/>
        <v>15613</v>
      </c>
      <c r="I24" s="10">
        <f t="shared" si="8"/>
        <v>3213</v>
      </c>
      <c r="J24" s="45">
        <f t="shared" si="8"/>
        <v>0.98499230358480472</v>
      </c>
      <c r="K24" s="8">
        <f t="shared" si="8"/>
        <v>0</v>
      </c>
      <c r="L24" s="30">
        <f t="shared" si="8"/>
        <v>0</v>
      </c>
      <c r="M24" s="84">
        <f t="shared" si="8"/>
        <v>0</v>
      </c>
      <c r="N24" s="127">
        <f t="shared" si="8"/>
        <v>1.7960427930518807</v>
      </c>
      <c r="O24" s="524">
        <f t="shared" ref="O24:T24" si="9">MAX(O10:O21)</f>
        <v>32.25</v>
      </c>
      <c r="P24" s="525">
        <f t="shared" si="9"/>
        <v>33.93</v>
      </c>
      <c r="Q24" s="525">
        <f t="shared" si="9"/>
        <v>40.19</v>
      </c>
      <c r="R24" s="525">
        <f t="shared" si="9"/>
        <v>38.92</v>
      </c>
      <c r="S24" s="525">
        <f t="shared" si="9"/>
        <v>32.869999999999997</v>
      </c>
      <c r="T24" s="525">
        <f t="shared" si="9"/>
        <v>34.43</v>
      </c>
      <c r="U24" s="8">
        <f t="shared" si="8"/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417">
        <f>MAX(AC10:AC21)</f>
        <v>0</v>
      </c>
      <c r="AD24" s="420"/>
      <c r="AE24" s="53"/>
      <c r="AF24" s="53"/>
      <c r="AG24" s="53"/>
      <c r="AH24" s="53"/>
      <c r="AI24" s="421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</row>
    <row r="25" spans="1:46" ht="14.4" thickBot="1" x14ac:dyDescent="0.3">
      <c r="A25" s="371" t="s">
        <v>14</v>
      </c>
      <c r="B25" s="22">
        <f>MIN(B10:B21)</f>
        <v>2253</v>
      </c>
      <c r="C25" s="22">
        <f t="shared" ref="C25:Z25" si="10">MIN(C10:C21)</f>
        <v>1601</v>
      </c>
      <c r="D25" s="22">
        <f t="shared" si="10"/>
        <v>2024</v>
      </c>
      <c r="E25" s="22">
        <f t="shared" si="10"/>
        <v>2143</v>
      </c>
      <c r="F25" s="22">
        <f t="shared" si="10"/>
        <v>2033</v>
      </c>
      <c r="G25" s="22">
        <f t="shared" si="10"/>
        <v>3735</v>
      </c>
      <c r="H25" s="82">
        <f t="shared" si="10"/>
        <v>8469</v>
      </c>
      <c r="I25" s="22">
        <f t="shared" si="10"/>
        <v>1768</v>
      </c>
      <c r="J25" s="46">
        <f t="shared" si="10"/>
        <v>0.96351200524797254</v>
      </c>
      <c r="K25" s="20">
        <f t="shared" si="10"/>
        <v>0</v>
      </c>
      <c r="L25" s="33">
        <f t="shared" si="10"/>
        <v>0</v>
      </c>
      <c r="M25" s="85">
        <f t="shared" si="10"/>
        <v>0</v>
      </c>
      <c r="N25" s="128">
        <f t="shared" si="10"/>
        <v>0.64112605290379787</v>
      </c>
      <c r="O25" s="526">
        <f t="shared" ref="O25:T25" si="11">MIN(O10:O21)</f>
        <v>27.7</v>
      </c>
      <c r="P25" s="527">
        <f t="shared" si="11"/>
        <v>26.14</v>
      </c>
      <c r="Q25" s="527">
        <f t="shared" si="11"/>
        <v>27.64</v>
      </c>
      <c r="R25" s="527">
        <f t="shared" si="11"/>
        <v>27.85</v>
      </c>
      <c r="S25" s="527">
        <f t="shared" si="11"/>
        <v>30.29</v>
      </c>
      <c r="T25" s="527">
        <f t="shared" si="11"/>
        <v>21.36</v>
      </c>
      <c r="U25" s="20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22">
        <f t="shared" si="10"/>
        <v>0</v>
      </c>
      <c r="AA25" s="22">
        <f>MIN(AA10:AA21)</f>
        <v>0</v>
      </c>
      <c r="AB25" s="22">
        <f>MIN(AB10:AB21)</f>
        <v>0</v>
      </c>
      <c r="AC25" s="418">
        <f>MIN(AC10:AC21)</f>
        <v>0</v>
      </c>
      <c r="AD25" s="422"/>
      <c r="AE25" s="54"/>
      <c r="AF25" s="54"/>
      <c r="AG25" s="54"/>
      <c r="AH25" s="54"/>
      <c r="AI25" s="42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</row>
    <row r="26" spans="1:46" ht="13.8" thickTop="1" x14ac:dyDescent="0.25"/>
    <row r="28" spans="1:46" x14ac:dyDescent="0.25">
      <c r="A28" s="273" t="s">
        <v>206</v>
      </c>
    </row>
    <row r="29" spans="1:46" x14ac:dyDescent="0.25">
      <c r="A29" s="273" t="s">
        <v>207</v>
      </c>
    </row>
    <row r="30" spans="1:46" x14ac:dyDescent="0.25">
      <c r="A30" s="273" t="s">
        <v>211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F17" sqref="F17"/>
    </sheetView>
  </sheetViews>
  <sheetFormatPr baseColWidth="10" defaultColWidth="8.6640625" defaultRowHeight="14.4" x14ac:dyDescent="0.3"/>
  <cols>
    <col min="1" max="1" width="17.6640625" style="272" customWidth="1"/>
    <col min="2" max="8" width="14" style="272" customWidth="1"/>
    <col min="9" max="9" width="17" style="272" customWidth="1"/>
    <col min="10" max="1024" width="14" style="272" customWidth="1"/>
    <col min="1025" max="16384" width="8.6640625" style="277"/>
  </cols>
  <sheetData>
    <row r="1" spans="1:15" ht="19.95" customHeight="1" x14ac:dyDescent="0.3">
      <c r="A1" s="396" t="s">
        <v>159</v>
      </c>
      <c r="C1" s="196" t="s">
        <v>213</v>
      </c>
      <c r="D1" s="397"/>
      <c r="F1" s="273" t="s">
        <v>160</v>
      </c>
    </row>
    <row r="2" spans="1:15" ht="19.95" customHeight="1" x14ac:dyDescent="0.3">
      <c r="A2" s="396" t="s">
        <v>161</v>
      </c>
      <c r="C2" t="s">
        <v>214</v>
      </c>
      <c r="D2" s="397"/>
      <c r="F2" s="273" t="s">
        <v>209</v>
      </c>
    </row>
    <row r="3" spans="1:15" ht="19.95" customHeight="1" x14ac:dyDescent="0.3">
      <c r="A3" s="396"/>
      <c r="C3" s="397"/>
      <c r="D3" s="397"/>
      <c r="F3" s="273"/>
    </row>
    <row r="4" spans="1:15" ht="19.95" customHeight="1" thickBot="1" x14ac:dyDescent="0.35">
      <c r="A4" s="396"/>
      <c r="C4" s="397"/>
      <c r="D4" s="397"/>
      <c r="F4" s="273"/>
    </row>
    <row r="5" spans="1:15" ht="19.95" customHeight="1" thickTop="1" thickBot="1" x14ac:dyDescent="0.35">
      <c r="A5" s="274"/>
      <c r="B5" s="398" t="s">
        <v>162</v>
      </c>
      <c r="C5" s="399" t="s">
        <v>163</v>
      </c>
    </row>
    <row r="6" spans="1:15" ht="19.95" customHeight="1" thickTop="1" thickBot="1" x14ac:dyDescent="0.35">
      <c r="A6" s="274"/>
      <c r="B6" s="715" t="s">
        <v>164</v>
      </c>
      <c r="C6" s="716"/>
      <c r="D6" s="717"/>
      <c r="E6" s="715" t="s">
        <v>165</v>
      </c>
      <c r="F6" s="716"/>
      <c r="G6" s="717"/>
      <c r="H6" s="715" t="s">
        <v>166</v>
      </c>
      <c r="I6" s="716"/>
      <c r="J6" s="717"/>
      <c r="K6" s="715" t="s">
        <v>167</v>
      </c>
      <c r="L6" s="716"/>
      <c r="M6" s="716"/>
      <c r="N6" s="716"/>
      <c r="O6" s="717"/>
    </row>
    <row r="7" spans="1:15" ht="19.95" customHeight="1" thickTop="1" x14ac:dyDescent="0.3">
      <c r="B7" s="735" t="s">
        <v>79</v>
      </c>
      <c r="C7" s="732" t="s">
        <v>66</v>
      </c>
      <c r="D7" s="736" t="s">
        <v>140</v>
      </c>
      <c r="E7" s="735" t="s">
        <v>79</v>
      </c>
      <c r="F7" s="732" t="s">
        <v>66</v>
      </c>
      <c r="G7" s="736" t="s">
        <v>140</v>
      </c>
      <c r="H7" s="720" t="s">
        <v>79</v>
      </c>
      <c r="I7" s="732" t="s">
        <v>66</v>
      </c>
      <c r="J7" s="733" t="s">
        <v>140</v>
      </c>
      <c r="K7" s="724" t="s">
        <v>79</v>
      </c>
      <c r="L7" s="726" t="s">
        <v>66</v>
      </c>
      <c r="M7" s="728" t="s">
        <v>140</v>
      </c>
      <c r="N7" s="718" t="s">
        <v>168</v>
      </c>
      <c r="O7" s="721" t="s">
        <v>169</v>
      </c>
    </row>
    <row r="8" spans="1:15" ht="19.95" customHeight="1" x14ac:dyDescent="0.3">
      <c r="A8" s="274"/>
      <c r="B8" s="725" t="s">
        <v>79</v>
      </c>
      <c r="C8" s="727" t="s">
        <v>66</v>
      </c>
      <c r="D8" s="729"/>
      <c r="E8" s="725" t="s">
        <v>79</v>
      </c>
      <c r="F8" s="727" t="s">
        <v>66</v>
      </c>
      <c r="G8" s="729"/>
      <c r="H8" s="731" t="s">
        <v>79</v>
      </c>
      <c r="I8" s="727" t="s">
        <v>66</v>
      </c>
      <c r="J8" s="734"/>
      <c r="K8" s="725" t="s">
        <v>79</v>
      </c>
      <c r="L8" s="727" t="s">
        <v>66</v>
      </c>
      <c r="M8" s="729"/>
      <c r="N8" s="719"/>
      <c r="O8" s="722"/>
    </row>
    <row r="9" spans="1:15" s="275" customFormat="1" ht="19.95" customHeight="1" x14ac:dyDescent="0.25">
      <c r="B9" s="725"/>
      <c r="C9" s="727"/>
      <c r="D9" s="729"/>
      <c r="E9" s="725"/>
      <c r="F9" s="727"/>
      <c r="G9" s="729"/>
      <c r="H9" s="731"/>
      <c r="I9" s="727"/>
      <c r="J9" s="734"/>
      <c r="K9" s="725"/>
      <c r="L9" s="727"/>
      <c r="M9" s="729"/>
      <c r="N9" s="720"/>
      <c r="O9" s="723"/>
    </row>
    <row r="10" spans="1:15" s="275" customFormat="1" ht="19.95" customHeight="1" thickBot="1" x14ac:dyDescent="0.3">
      <c r="A10" s="276"/>
      <c r="B10" s="424" t="s">
        <v>117</v>
      </c>
      <c r="C10" s="425" t="s">
        <v>117</v>
      </c>
      <c r="D10" s="426" t="s">
        <v>117</v>
      </c>
      <c r="E10" s="427" t="s">
        <v>117</v>
      </c>
      <c r="F10" s="428" t="s">
        <v>117</v>
      </c>
      <c r="G10" s="429" t="s">
        <v>117</v>
      </c>
      <c r="H10" s="430" t="s">
        <v>117</v>
      </c>
      <c r="I10" s="428" t="s">
        <v>117</v>
      </c>
      <c r="J10" s="431" t="s">
        <v>117</v>
      </c>
      <c r="K10" s="432" t="s">
        <v>117</v>
      </c>
      <c r="L10" s="433" t="s">
        <v>117</v>
      </c>
      <c r="M10" s="434" t="s">
        <v>117</v>
      </c>
      <c r="N10" s="435" t="s">
        <v>117</v>
      </c>
      <c r="O10" s="434" t="s">
        <v>117</v>
      </c>
    </row>
    <row r="11" spans="1:15" ht="19.95" customHeight="1" thickTop="1" x14ac:dyDescent="0.3">
      <c r="A11" s="439">
        <v>44927</v>
      </c>
      <c r="B11" s="402"/>
      <c r="C11" s="403"/>
      <c r="D11" s="404"/>
      <c r="E11" s="402"/>
      <c r="F11" s="403"/>
      <c r="G11" s="404"/>
      <c r="H11" s="402"/>
      <c r="I11" s="403"/>
      <c r="J11" s="404"/>
      <c r="K11" s="402"/>
      <c r="L11" s="403"/>
      <c r="M11" s="436"/>
      <c r="N11" s="403"/>
      <c r="O11" s="411"/>
    </row>
    <row r="12" spans="1:15" ht="19.95" customHeight="1" x14ac:dyDescent="0.3">
      <c r="A12" s="440">
        <v>44958</v>
      </c>
      <c r="B12" s="405"/>
      <c r="C12" s="406"/>
      <c r="D12" s="407"/>
      <c r="E12" s="405"/>
      <c r="F12" s="406"/>
      <c r="G12" s="407"/>
      <c r="H12" s="405"/>
      <c r="I12" s="406"/>
      <c r="J12" s="407"/>
      <c r="K12" s="405"/>
      <c r="L12" s="406"/>
      <c r="M12" s="437"/>
      <c r="N12" s="406"/>
      <c r="O12" s="412"/>
    </row>
    <row r="13" spans="1:15" ht="19.95" customHeight="1" x14ac:dyDescent="0.3">
      <c r="A13" s="440">
        <v>44986</v>
      </c>
      <c r="B13" s="405"/>
      <c r="C13" s="406"/>
      <c r="D13" s="407"/>
      <c r="E13" s="405"/>
      <c r="F13" s="406"/>
      <c r="G13" s="407"/>
      <c r="H13" s="405"/>
      <c r="I13" s="406"/>
      <c r="J13" s="407"/>
      <c r="K13" s="405"/>
      <c r="L13" s="406"/>
      <c r="M13" s="437"/>
      <c r="N13" s="406"/>
      <c r="O13" s="412"/>
    </row>
    <row r="14" spans="1:15" ht="19.95" customHeight="1" x14ac:dyDescent="0.3">
      <c r="A14" s="440">
        <v>45017</v>
      </c>
      <c r="B14" s="405"/>
      <c r="C14" s="406"/>
      <c r="D14" s="407"/>
      <c r="E14" s="405"/>
      <c r="F14" s="406"/>
      <c r="G14" s="407"/>
      <c r="H14" s="405"/>
      <c r="I14" s="406"/>
      <c r="J14" s="407"/>
      <c r="K14" s="405"/>
      <c r="L14" s="406"/>
      <c r="M14" s="437"/>
      <c r="N14" s="406"/>
      <c r="O14" s="412"/>
    </row>
    <row r="15" spans="1:15" ht="19.95" customHeight="1" x14ac:dyDescent="0.3">
      <c r="A15" s="440">
        <v>45047</v>
      </c>
      <c r="B15" s="405"/>
      <c r="C15" s="406"/>
      <c r="D15" s="407"/>
      <c r="E15" s="405"/>
      <c r="F15" s="406"/>
      <c r="G15" s="407"/>
      <c r="H15" s="405"/>
      <c r="I15" s="406"/>
      <c r="J15" s="407"/>
      <c r="K15" s="405"/>
      <c r="L15" s="406"/>
      <c r="M15" s="437"/>
      <c r="N15" s="406"/>
      <c r="O15" s="412"/>
    </row>
    <row r="16" spans="1:15" ht="19.95" customHeight="1" x14ac:dyDescent="0.3">
      <c r="A16" s="440">
        <v>45078</v>
      </c>
      <c r="B16" s="405"/>
      <c r="C16" s="406"/>
      <c r="D16" s="407"/>
      <c r="E16" s="405"/>
      <c r="F16" s="406"/>
      <c r="G16" s="407"/>
      <c r="H16" s="405"/>
      <c r="I16" s="406"/>
      <c r="J16" s="407"/>
      <c r="K16" s="405"/>
      <c r="L16" s="406"/>
      <c r="M16" s="437"/>
      <c r="N16" s="406"/>
      <c r="O16" s="412"/>
    </row>
    <row r="17" spans="1:1024" ht="19.95" customHeight="1" x14ac:dyDescent="0.3">
      <c r="A17" s="440">
        <v>45108</v>
      </c>
      <c r="B17" s="405"/>
      <c r="C17" s="406"/>
      <c r="D17" s="407"/>
      <c r="E17" s="405"/>
      <c r="F17" s="406"/>
      <c r="G17" s="407"/>
      <c r="H17" s="405"/>
      <c r="I17" s="406"/>
      <c r="J17" s="407"/>
      <c r="K17" s="405"/>
      <c r="L17" s="406"/>
      <c r="M17" s="437"/>
      <c r="N17" s="406"/>
      <c r="O17" s="412"/>
    </row>
    <row r="18" spans="1:1024" ht="19.95" customHeight="1" x14ac:dyDescent="0.3">
      <c r="A18" s="440">
        <v>45139</v>
      </c>
      <c r="B18" s="405"/>
      <c r="C18" s="406"/>
      <c r="D18" s="407"/>
      <c r="E18" s="405"/>
      <c r="F18" s="406"/>
      <c r="G18" s="407"/>
      <c r="H18" s="405"/>
      <c r="I18" s="406"/>
      <c r="J18" s="407"/>
      <c r="K18" s="405"/>
      <c r="L18" s="406"/>
      <c r="M18" s="437"/>
      <c r="N18" s="406"/>
      <c r="O18" s="412"/>
    </row>
    <row r="19" spans="1:1024" ht="19.95" customHeight="1" x14ac:dyDescent="0.3">
      <c r="A19" s="440">
        <v>45170</v>
      </c>
      <c r="B19" s="405"/>
      <c r="C19" s="406"/>
      <c r="D19" s="407"/>
      <c r="E19" s="405"/>
      <c r="F19" s="406"/>
      <c r="G19" s="407"/>
      <c r="H19" s="405"/>
      <c r="I19" s="406"/>
      <c r="J19" s="407"/>
      <c r="K19" s="405"/>
      <c r="L19" s="406"/>
      <c r="M19" s="437"/>
      <c r="N19" s="406"/>
      <c r="O19" s="412"/>
    </row>
    <row r="20" spans="1:1024" ht="19.95" customHeight="1" x14ac:dyDescent="0.3">
      <c r="A20" s="440">
        <v>45200</v>
      </c>
      <c r="B20" s="405"/>
      <c r="C20" s="406"/>
      <c r="D20" s="407"/>
      <c r="E20" s="405"/>
      <c r="F20" s="406"/>
      <c r="G20" s="407"/>
      <c r="H20" s="405"/>
      <c r="I20" s="406"/>
      <c r="J20" s="407"/>
      <c r="K20" s="405"/>
      <c r="L20" s="406"/>
      <c r="M20" s="437"/>
      <c r="N20" s="406"/>
      <c r="O20" s="412"/>
    </row>
    <row r="21" spans="1:1024" ht="19.95" customHeight="1" x14ac:dyDescent="0.3">
      <c r="A21" s="440">
        <v>45231</v>
      </c>
      <c r="B21" s="405"/>
      <c r="C21" s="406"/>
      <c r="D21" s="407"/>
      <c r="E21" s="405"/>
      <c r="F21" s="406"/>
      <c r="G21" s="407"/>
      <c r="H21" s="405"/>
      <c r="I21" s="406"/>
      <c r="J21" s="407"/>
      <c r="K21" s="405"/>
      <c r="L21" s="406"/>
      <c r="M21" s="437"/>
      <c r="N21" s="406"/>
      <c r="O21" s="412"/>
    </row>
    <row r="22" spans="1:1024" ht="19.95" customHeight="1" thickBot="1" x14ac:dyDescent="0.35">
      <c r="A22" s="441">
        <v>45261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38"/>
      <c r="N22" s="409"/>
      <c r="O22" s="413"/>
    </row>
    <row r="23" spans="1:1024" ht="19.95" customHeight="1" thickTop="1" x14ac:dyDescent="0.3">
      <c r="A23" s="451" t="s">
        <v>11</v>
      </c>
      <c r="B23" s="442">
        <f t="shared" ref="B23:D23" si="0">SUM(B11:B22)</f>
        <v>0</v>
      </c>
      <c r="C23" s="443">
        <f t="shared" si="0"/>
        <v>0</v>
      </c>
      <c r="D23" s="414">
        <f t="shared" si="0"/>
        <v>0</v>
      </c>
      <c r="E23" s="442">
        <f t="shared" ref="E23:M23" si="1">SUM(E11:E22)</f>
        <v>0</v>
      </c>
      <c r="F23" s="443">
        <f t="shared" si="1"/>
        <v>0</v>
      </c>
      <c r="G23" s="414">
        <f t="shared" si="1"/>
        <v>0</v>
      </c>
      <c r="H23" s="442">
        <f t="shared" si="1"/>
        <v>0</v>
      </c>
      <c r="I23" s="443">
        <f t="shared" si="1"/>
        <v>0</v>
      </c>
      <c r="J23" s="414">
        <f t="shared" si="1"/>
        <v>0</v>
      </c>
      <c r="K23" s="442">
        <f t="shared" si="1"/>
        <v>0</v>
      </c>
      <c r="L23" s="443">
        <f t="shared" si="1"/>
        <v>0</v>
      </c>
      <c r="M23" s="414">
        <f t="shared" si="1"/>
        <v>0</v>
      </c>
      <c r="N23" s="442">
        <f t="shared" ref="N23:O23" si="2">SUM(N11:N22)</f>
        <v>0</v>
      </c>
      <c r="O23" s="448">
        <f t="shared" si="2"/>
        <v>0</v>
      </c>
    </row>
    <row r="24" spans="1:1024" ht="19.95" customHeight="1" x14ac:dyDescent="0.3">
      <c r="A24" s="452" t="s">
        <v>12</v>
      </c>
      <c r="B24" s="444" t="e">
        <f t="shared" ref="B24:D24" si="3">AVERAGE(B11:B22)</f>
        <v>#DIV/0!</v>
      </c>
      <c r="C24" s="445" t="e">
        <f t="shared" si="3"/>
        <v>#DIV/0!</v>
      </c>
      <c r="D24" s="400" t="e">
        <f t="shared" si="3"/>
        <v>#DIV/0!</v>
      </c>
      <c r="E24" s="444" t="e">
        <f t="shared" ref="E24:L24" si="4">AVERAGE(E11:E22)</f>
        <v>#DIV/0!</v>
      </c>
      <c r="F24" s="445" t="e">
        <f t="shared" si="4"/>
        <v>#DIV/0!</v>
      </c>
      <c r="G24" s="400" t="e">
        <f t="shared" si="4"/>
        <v>#DIV/0!</v>
      </c>
      <c r="H24" s="444" t="e">
        <f t="shared" si="4"/>
        <v>#DIV/0!</v>
      </c>
      <c r="I24" s="445" t="e">
        <f t="shared" si="4"/>
        <v>#DIV/0!</v>
      </c>
      <c r="J24" s="400" t="e">
        <f t="shared" si="4"/>
        <v>#DIV/0!</v>
      </c>
      <c r="K24" s="444" t="e">
        <f t="shared" si="4"/>
        <v>#DIV/0!</v>
      </c>
      <c r="L24" s="445" t="e">
        <f t="shared" si="4"/>
        <v>#DIV/0!</v>
      </c>
      <c r="M24" s="400" t="e">
        <f t="shared" ref="M24:O24" si="5">AVERAGE(M11:M22)</f>
        <v>#DIV/0!</v>
      </c>
      <c r="N24" s="444" t="e">
        <f t="shared" si="5"/>
        <v>#DIV/0!</v>
      </c>
      <c r="O24" s="449" t="e">
        <f t="shared" si="5"/>
        <v>#DIV/0!</v>
      </c>
    </row>
    <row r="25" spans="1:1024" ht="19.95" customHeight="1" x14ac:dyDescent="0.3">
      <c r="A25" s="453" t="s">
        <v>13</v>
      </c>
      <c r="B25" s="444">
        <f t="shared" ref="B25:D25" si="6">MAX(B11:B22)</f>
        <v>0</v>
      </c>
      <c r="C25" s="445">
        <f t="shared" si="6"/>
        <v>0</v>
      </c>
      <c r="D25" s="400">
        <f t="shared" si="6"/>
        <v>0</v>
      </c>
      <c r="E25" s="444">
        <f t="shared" ref="E25:L25" si="7">MAX(E11:E22)</f>
        <v>0</v>
      </c>
      <c r="F25" s="445">
        <f t="shared" si="7"/>
        <v>0</v>
      </c>
      <c r="G25" s="400">
        <f t="shared" si="7"/>
        <v>0</v>
      </c>
      <c r="H25" s="444">
        <f t="shared" si="7"/>
        <v>0</v>
      </c>
      <c r="I25" s="445">
        <f t="shared" si="7"/>
        <v>0</v>
      </c>
      <c r="J25" s="400">
        <f t="shared" si="7"/>
        <v>0</v>
      </c>
      <c r="K25" s="444">
        <f t="shared" si="7"/>
        <v>0</v>
      </c>
      <c r="L25" s="445">
        <f t="shared" si="7"/>
        <v>0</v>
      </c>
      <c r="M25" s="400">
        <f t="shared" ref="M25:O25" si="8">MAX(M11:M22)</f>
        <v>0</v>
      </c>
      <c r="N25" s="444">
        <f t="shared" si="8"/>
        <v>0</v>
      </c>
      <c r="O25" s="449">
        <f t="shared" si="8"/>
        <v>0</v>
      </c>
    </row>
    <row r="26" spans="1:1024" ht="19.95" customHeight="1" thickBot="1" x14ac:dyDescent="0.35">
      <c r="A26" s="454" t="s">
        <v>14</v>
      </c>
      <c r="B26" s="446">
        <f t="shared" ref="B26:D26" si="9">MIN(B11:B22)</f>
        <v>0</v>
      </c>
      <c r="C26" s="447">
        <f t="shared" si="9"/>
        <v>0</v>
      </c>
      <c r="D26" s="401">
        <f t="shared" si="9"/>
        <v>0</v>
      </c>
      <c r="E26" s="446">
        <f t="shared" ref="E26:L26" si="10">MIN(E11:E22)</f>
        <v>0</v>
      </c>
      <c r="F26" s="447">
        <f t="shared" si="10"/>
        <v>0</v>
      </c>
      <c r="G26" s="401">
        <f t="shared" si="10"/>
        <v>0</v>
      </c>
      <c r="H26" s="446">
        <f t="shared" si="10"/>
        <v>0</v>
      </c>
      <c r="I26" s="447">
        <f t="shared" si="10"/>
        <v>0</v>
      </c>
      <c r="J26" s="401">
        <f t="shared" si="10"/>
        <v>0</v>
      </c>
      <c r="K26" s="446">
        <f t="shared" si="10"/>
        <v>0</v>
      </c>
      <c r="L26" s="447">
        <f t="shared" si="10"/>
        <v>0</v>
      </c>
      <c r="M26" s="401">
        <f t="shared" ref="M26:O26" si="11">MIN(M11:M22)</f>
        <v>0</v>
      </c>
      <c r="N26" s="446">
        <f t="shared" si="11"/>
        <v>0</v>
      </c>
      <c r="O26" s="450">
        <f t="shared" si="11"/>
        <v>0</v>
      </c>
    </row>
    <row r="27" spans="1:1024" ht="19.95" customHeight="1" thickTop="1" thickBot="1" x14ac:dyDescent="0.35"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8"/>
      <c r="N27" s="278"/>
      <c r="O27" s="278"/>
    </row>
    <row r="28" spans="1:1024" ht="19.95" customHeight="1" thickTop="1" thickBot="1" x14ac:dyDescent="0.35">
      <c r="A28" s="274"/>
      <c r="B28" s="456" t="s">
        <v>162</v>
      </c>
      <c r="C28" s="455"/>
    </row>
    <row r="29" spans="1:1024" ht="19.95" customHeight="1" thickTop="1" thickBot="1" x14ac:dyDescent="0.35">
      <c r="A29" s="274"/>
      <c r="B29" s="715" t="s">
        <v>164</v>
      </c>
      <c r="C29" s="730"/>
      <c r="D29" s="717"/>
      <c r="E29" s="715" t="s">
        <v>165</v>
      </c>
      <c r="F29" s="716"/>
      <c r="G29" s="717"/>
      <c r="H29" s="715" t="s">
        <v>166</v>
      </c>
      <c r="I29" s="716"/>
      <c r="J29" s="717"/>
      <c r="AMF29" s="277"/>
      <c r="AMG29" s="277"/>
      <c r="AMH29" s="277"/>
      <c r="AMI29" s="277"/>
      <c r="AMJ29" s="277"/>
    </row>
    <row r="30" spans="1:1024" ht="19.95" customHeight="1" thickTop="1" x14ac:dyDescent="0.3">
      <c r="B30" s="724" t="s">
        <v>79</v>
      </c>
      <c r="C30" s="726" t="s">
        <v>66</v>
      </c>
      <c r="D30" s="728" t="s">
        <v>140</v>
      </c>
      <c r="E30" s="724" t="s">
        <v>79</v>
      </c>
      <c r="F30" s="726" t="s">
        <v>66</v>
      </c>
      <c r="G30" s="728" t="s">
        <v>140</v>
      </c>
      <c r="H30" s="724" t="s">
        <v>79</v>
      </c>
      <c r="I30" s="726" t="s">
        <v>66</v>
      </c>
      <c r="J30" s="728" t="s">
        <v>140</v>
      </c>
      <c r="K30" s="738"/>
      <c r="L30" s="738"/>
      <c r="M30" s="737"/>
      <c r="AMF30" s="277"/>
      <c r="AMG30" s="277"/>
      <c r="AMH30" s="277"/>
      <c r="AMI30" s="277"/>
      <c r="AMJ30" s="277"/>
    </row>
    <row r="31" spans="1:1024" ht="19.95" customHeight="1" x14ac:dyDescent="0.3">
      <c r="A31" s="274"/>
      <c r="B31" s="725" t="s">
        <v>79</v>
      </c>
      <c r="C31" s="727" t="s">
        <v>66</v>
      </c>
      <c r="D31" s="729"/>
      <c r="E31" s="725" t="s">
        <v>79</v>
      </c>
      <c r="F31" s="727" t="s">
        <v>66</v>
      </c>
      <c r="G31" s="729"/>
      <c r="H31" s="725" t="s">
        <v>79</v>
      </c>
      <c r="I31" s="727" t="s">
        <v>66</v>
      </c>
      <c r="J31" s="729"/>
      <c r="K31" s="738"/>
      <c r="L31" s="738"/>
      <c r="M31" s="737"/>
      <c r="AMF31" s="277"/>
      <c r="AMG31" s="277"/>
      <c r="AMH31" s="277"/>
      <c r="AMI31" s="277"/>
      <c r="AMJ31" s="277"/>
    </row>
    <row r="32" spans="1:1024" ht="19.95" customHeight="1" x14ac:dyDescent="0.3">
      <c r="A32" s="275"/>
      <c r="B32" s="725"/>
      <c r="C32" s="727"/>
      <c r="D32" s="729"/>
      <c r="E32" s="725"/>
      <c r="F32" s="727"/>
      <c r="G32" s="729"/>
      <c r="H32" s="725"/>
      <c r="I32" s="727"/>
      <c r="J32" s="729"/>
      <c r="K32" s="738"/>
      <c r="L32" s="738"/>
      <c r="M32" s="737"/>
      <c r="N32" s="275"/>
      <c r="O32" s="275"/>
      <c r="P32" s="275"/>
      <c r="Q32" s="275"/>
      <c r="R32" s="275"/>
      <c r="S32" s="275"/>
      <c r="T32" s="275"/>
      <c r="U32" s="275"/>
      <c r="V32" s="275"/>
      <c r="W32" s="275"/>
      <c r="X32" s="275"/>
      <c r="Y32" s="275"/>
      <c r="Z32" s="275"/>
      <c r="AA32" s="275"/>
      <c r="AB32" s="275"/>
      <c r="AC32" s="275"/>
      <c r="AD32" s="275"/>
      <c r="AE32" s="275"/>
      <c r="AF32" s="275"/>
      <c r="AG32" s="275"/>
      <c r="AH32" s="275"/>
      <c r="AI32" s="275"/>
      <c r="AJ32" s="275"/>
      <c r="AK32" s="275"/>
      <c r="AL32" s="275"/>
      <c r="AM32" s="275"/>
      <c r="AN32" s="275"/>
      <c r="AO32" s="275"/>
      <c r="AP32" s="275"/>
      <c r="AQ32" s="275"/>
      <c r="AR32" s="275"/>
      <c r="AS32" s="275"/>
      <c r="AT32" s="275"/>
      <c r="AU32" s="275"/>
      <c r="AV32" s="275"/>
      <c r="AW32" s="275"/>
      <c r="AX32" s="275"/>
      <c r="AY32" s="275"/>
      <c r="AZ32" s="275"/>
      <c r="BA32" s="275"/>
      <c r="BB32" s="275"/>
      <c r="BC32" s="275"/>
      <c r="BD32" s="275"/>
      <c r="BE32" s="275"/>
      <c r="BF32" s="275"/>
      <c r="BG32" s="275"/>
      <c r="BH32" s="275"/>
      <c r="BI32" s="275"/>
      <c r="BJ32" s="275"/>
      <c r="BK32" s="275"/>
      <c r="BL32" s="275"/>
      <c r="BM32" s="275"/>
      <c r="BN32" s="275"/>
      <c r="BO32" s="275"/>
      <c r="BP32" s="275"/>
      <c r="BQ32" s="275"/>
      <c r="BR32" s="275"/>
      <c r="BS32" s="275"/>
      <c r="BT32" s="275"/>
      <c r="BU32" s="275"/>
      <c r="BV32" s="275"/>
      <c r="BW32" s="275"/>
      <c r="BX32" s="275"/>
      <c r="BY32" s="275"/>
      <c r="BZ32" s="275"/>
      <c r="CA32" s="275"/>
      <c r="CB32" s="275"/>
      <c r="CC32" s="275"/>
      <c r="CD32" s="275"/>
      <c r="CE32" s="275"/>
      <c r="CF32" s="275"/>
      <c r="CG32" s="275"/>
      <c r="CH32" s="275"/>
      <c r="CI32" s="275"/>
      <c r="CJ32" s="275"/>
      <c r="CK32" s="275"/>
      <c r="CL32" s="275"/>
      <c r="CM32" s="275"/>
      <c r="CN32" s="275"/>
      <c r="CO32" s="275"/>
      <c r="CP32" s="275"/>
      <c r="CQ32" s="275"/>
      <c r="CR32" s="275"/>
      <c r="CS32" s="275"/>
      <c r="CT32" s="275"/>
      <c r="CU32" s="275"/>
      <c r="CV32" s="275"/>
      <c r="CW32" s="275"/>
      <c r="CX32" s="275"/>
      <c r="CY32" s="275"/>
      <c r="CZ32" s="275"/>
      <c r="DA32" s="275"/>
      <c r="DB32" s="275"/>
      <c r="DC32" s="275"/>
      <c r="DD32" s="275"/>
      <c r="DE32" s="275"/>
      <c r="DF32" s="275"/>
      <c r="DG32" s="275"/>
      <c r="DH32" s="275"/>
      <c r="DI32" s="275"/>
      <c r="DJ32" s="275"/>
      <c r="DK32" s="275"/>
      <c r="DL32" s="275"/>
      <c r="DM32" s="275"/>
      <c r="DN32" s="275"/>
      <c r="DO32" s="275"/>
      <c r="DP32" s="275"/>
      <c r="DQ32" s="275"/>
      <c r="DR32" s="275"/>
      <c r="DS32" s="275"/>
      <c r="DT32" s="275"/>
      <c r="DU32" s="275"/>
      <c r="DV32" s="275"/>
      <c r="DW32" s="275"/>
      <c r="DX32" s="275"/>
      <c r="DY32" s="275"/>
      <c r="DZ32" s="275"/>
      <c r="EA32" s="275"/>
      <c r="EB32" s="275"/>
      <c r="EC32" s="275"/>
      <c r="ED32" s="275"/>
      <c r="EE32" s="275"/>
      <c r="EF32" s="275"/>
      <c r="EG32" s="275"/>
      <c r="EH32" s="275"/>
      <c r="EI32" s="275"/>
      <c r="EJ32" s="275"/>
      <c r="EK32" s="275"/>
      <c r="EL32" s="275"/>
      <c r="EM32" s="275"/>
      <c r="EN32" s="275"/>
      <c r="EO32" s="275"/>
      <c r="EP32" s="275"/>
      <c r="EQ32" s="275"/>
      <c r="ER32" s="275"/>
      <c r="ES32" s="275"/>
      <c r="ET32" s="275"/>
      <c r="EU32" s="275"/>
      <c r="EV32" s="275"/>
      <c r="EW32" s="275"/>
      <c r="EX32" s="275"/>
      <c r="EY32" s="275"/>
      <c r="EZ32" s="275"/>
      <c r="FA32" s="275"/>
      <c r="FB32" s="275"/>
      <c r="FC32" s="275"/>
      <c r="FD32" s="275"/>
      <c r="FE32" s="275"/>
      <c r="FF32" s="275"/>
      <c r="FG32" s="275"/>
      <c r="FH32" s="275"/>
      <c r="FI32" s="275"/>
      <c r="FJ32" s="275"/>
      <c r="FK32" s="275"/>
      <c r="FL32" s="275"/>
      <c r="FM32" s="275"/>
      <c r="FN32" s="275"/>
      <c r="FO32" s="275"/>
      <c r="FP32" s="275"/>
      <c r="FQ32" s="275"/>
      <c r="FR32" s="275"/>
      <c r="FS32" s="275"/>
      <c r="FT32" s="275"/>
      <c r="FU32" s="275"/>
      <c r="FV32" s="275"/>
      <c r="FW32" s="275"/>
      <c r="FX32" s="275"/>
      <c r="FY32" s="275"/>
      <c r="FZ32" s="275"/>
      <c r="GA32" s="275"/>
      <c r="GB32" s="275"/>
      <c r="GC32" s="275"/>
      <c r="GD32" s="275"/>
      <c r="GE32" s="275"/>
      <c r="GF32" s="275"/>
      <c r="GG32" s="275"/>
      <c r="GH32" s="275"/>
      <c r="GI32" s="275"/>
      <c r="GJ32" s="275"/>
      <c r="GK32" s="275"/>
      <c r="GL32" s="275"/>
      <c r="GM32" s="275"/>
      <c r="GN32" s="275"/>
      <c r="GO32" s="275"/>
      <c r="GP32" s="275"/>
      <c r="GQ32" s="275"/>
      <c r="GR32" s="275"/>
      <c r="GS32" s="275"/>
      <c r="GT32" s="275"/>
      <c r="GU32" s="275"/>
      <c r="GV32" s="275"/>
      <c r="GW32" s="275"/>
      <c r="GX32" s="275"/>
      <c r="GY32" s="275"/>
      <c r="GZ32" s="275"/>
      <c r="HA32" s="275"/>
      <c r="HB32" s="275"/>
      <c r="HC32" s="275"/>
      <c r="HD32" s="275"/>
      <c r="HE32" s="275"/>
      <c r="HF32" s="275"/>
      <c r="HG32" s="275"/>
      <c r="HH32" s="275"/>
      <c r="HI32" s="275"/>
      <c r="HJ32" s="275"/>
      <c r="HK32" s="275"/>
      <c r="HL32" s="275"/>
      <c r="HM32" s="275"/>
      <c r="HN32" s="275"/>
      <c r="HO32" s="275"/>
      <c r="HP32" s="275"/>
      <c r="HQ32" s="275"/>
      <c r="HR32" s="275"/>
      <c r="HS32" s="275"/>
      <c r="HT32" s="275"/>
      <c r="HU32" s="275"/>
      <c r="HV32" s="275"/>
      <c r="HW32" s="275"/>
      <c r="HX32" s="275"/>
      <c r="HY32" s="275"/>
      <c r="HZ32" s="275"/>
      <c r="IA32" s="275"/>
      <c r="IB32" s="275"/>
      <c r="IC32" s="275"/>
      <c r="ID32" s="275"/>
      <c r="IE32" s="275"/>
      <c r="IF32" s="275"/>
      <c r="IG32" s="275"/>
      <c r="IH32" s="275"/>
      <c r="II32" s="275"/>
      <c r="IJ32" s="275"/>
      <c r="IK32" s="275"/>
      <c r="IL32" s="275"/>
      <c r="IM32" s="275"/>
      <c r="IN32" s="275"/>
      <c r="IO32" s="275"/>
      <c r="IP32" s="275"/>
      <c r="IQ32" s="275"/>
      <c r="IR32" s="275"/>
      <c r="IS32" s="275"/>
      <c r="IT32" s="275"/>
      <c r="IU32" s="275"/>
      <c r="IV32" s="275"/>
      <c r="IW32" s="275"/>
      <c r="IX32" s="275"/>
      <c r="IY32" s="275"/>
      <c r="IZ32" s="275"/>
      <c r="JA32" s="275"/>
      <c r="JB32" s="275"/>
      <c r="JC32" s="275"/>
      <c r="JD32" s="275"/>
      <c r="JE32" s="275"/>
      <c r="JF32" s="275"/>
      <c r="JG32" s="275"/>
      <c r="JH32" s="275"/>
      <c r="JI32" s="275"/>
      <c r="JJ32" s="275"/>
      <c r="JK32" s="275"/>
      <c r="JL32" s="275"/>
      <c r="JM32" s="275"/>
      <c r="JN32" s="275"/>
      <c r="JO32" s="275"/>
      <c r="JP32" s="275"/>
      <c r="JQ32" s="275"/>
      <c r="JR32" s="275"/>
      <c r="JS32" s="275"/>
      <c r="JT32" s="275"/>
      <c r="JU32" s="275"/>
      <c r="JV32" s="275"/>
      <c r="JW32" s="275"/>
      <c r="JX32" s="275"/>
      <c r="JY32" s="275"/>
      <c r="JZ32" s="275"/>
      <c r="KA32" s="275"/>
      <c r="KB32" s="275"/>
      <c r="KC32" s="275"/>
      <c r="KD32" s="275"/>
      <c r="KE32" s="275"/>
      <c r="KF32" s="275"/>
      <c r="KG32" s="275"/>
      <c r="KH32" s="275"/>
      <c r="KI32" s="275"/>
      <c r="KJ32" s="275"/>
      <c r="KK32" s="275"/>
      <c r="KL32" s="275"/>
      <c r="KM32" s="275"/>
      <c r="KN32" s="275"/>
      <c r="KO32" s="275"/>
      <c r="KP32" s="275"/>
      <c r="KQ32" s="275"/>
      <c r="KR32" s="275"/>
      <c r="KS32" s="275"/>
      <c r="KT32" s="275"/>
      <c r="KU32" s="275"/>
      <c r="KV32" s="275"/>
      <c r="KW32" s="275"/>
      <c r="KX32" s="275"/>
      <c r="KY32" s="275"/>
      <c r="KZ32" s="275"/>
      <c r="LA32" s="275"/>
      <c r="LB32" s="275"/>
      <c r="LC32" s="275"/>
      <c r="LD32" s="275"/>
      <c r="LE32" s="275"/>
      <c r="LF32" s="275"/>
      <c r="LG32" s="275"/>
      <c r="LH32" s="275"/>
      <c r="LI32" s="275"/>
      <c r="LJ32" s="275"/>
      <c r="LK32" s="275"/>
      <c r="LL32" s="275"/>
      <c r="LM32" s="275"/>
      <c r="LN32" s="275"/>
      <c r="LO32" s="275"/>
      <c r="LP32" s="275"/>
      <c r="LQ32" s="275"/>
      <c r="LR32" s="275"/>
      <c r="LS32" s="275"/>
      <c r="LT32" s="275"/>
      <c r="LU32" s="275"/>
      <c r="LV32" s="275"/>
      <c r="LW32" s="275"/>
      <c r="LX32" s="275"/>
      <c r="LY32" s="275"/>
      <c r="LZ32" s="275"/>
      <c r="MA32" s="275"/>
      <c r="MB32" s="275"/>
      <c r="MC32" s="275"/>
      <c r="MD32" s="275"/>
      <c r="ME32" s="275"/>
      <c r="MF32" s="275"/>
      <c r="MG32" s="275"/>
      <c r="MH32" s="275"/>
      <c r="MI32" s="275"/>
      <c r="MJ32" s="275"/>
      <c r="MK32" s="275"/>
      <c r="ML32" s="275"/>
      <c r="MM32" s="275"/>
      <c r="MN32" s="275"/>
      <c r="MO32" s="275"/>
      <c r="MP32" s="275"/>
      <c r="MQ32" s="275"/>
      <c r="MR32" s="275"/>
      <c r="MS32" s="275"/>
      <c r="MT32" s="275"/>
      <c r="MU32" s="275"/>
      <c r="MV32" s="275"/>
      <c r="MW32" s="275"/>
      <c r="MX32" s="275"/>
      <c r="MY32" s="275"/>
      <c r="MZ32" s="275"/>
      <c r="NA32" s="275"/>
      <c r="NB32" s="275"/>
      <c r="NC32" s="275"/>
      <c r="ND32" s="275"/>
      <c r="NE32" s="275"/>
      <c r="NF32" s="275"/>
      <c r="NG32" s="275"/>
      <c r="NH32" s="275"/>
      <c r="NI32" s="275"/>
      <c r="NJ32" s="275"/>
      <c r="NK32" s="275"/>
      <c r="NL32" s="275"/>
      <c r="NM32" s="275"/>
      <c r="NN32" s="275"/>
      <c r="NO32" s="275"/>
      <c r="NP32" s="275"/>
      <c r="NQ32" s="275"/>
      <c r="NR32" s="275"/>
      <c r="NS32" s="275"/>
      <c r="NT32" s="275"/>
      <c r="NU32" s="275"/>
      <c r="NV32" s="275"/>
      <c r="NW32" s="275"/>
      <c r="NX32" s="275"/>
      <c r="NY32" s="275"/>
      <c r="NZ32" s="275"/>
      <c r="OA32" s="275"/>
      <c r="OB32" s="275"/>
      <c r="OC32" s="275"/>
      <c r="OD32" s="275"/>
      <c r="OE32" s="275"/>
      <c r="OF32" s="275"/>
      <c r="OG32" s="275"/>
      <c r="OH32" s="275"/>
      <c r="OI32" s="275"/>
      <c r="OJ32" s="275"/>
      <c r="OK32" s="275"/>
      <c r="OL32" s="275"/>
      <c r="OM32" s="275"/>
      <c r="ON32" s="275"/>
      <c r="OO32" s="275"/>
      <c r="OP32" s="275"/>
      <c r="OQ32" s="275"/>
      <c r="OR32" s="275"/>
      <c r="OS32" s="275"/>
      <c r="OT32" s="275"/>
      <c r="OU32" s="275"/>
      <c r="OV32" s="275"/>
      <c r="OW32" s="275"/>
      <c r="OX32" s="275"/>
      <c r="OY32" s="275"/>
      <c r="OZ32" s="275"/>
      <c r="PA32" s="275"/>
      <c r="PB32" s="275"/>
      <c r="PC32" s="275"/>
      <c r="PD32" s="275"/>
      <c r="PE32" s="275"/>
      <c r="PF32" s="275"/>
      <c r="PG32" s="275"/>
      <c r="PH32" s="275"/>
      <c r="PI32" s="275"/>
      <c r="PJ32" s="275"/>
      <c r="PK32" s="275"/>
      <c r="PL32" s="275"/>
      <c r="PM32" s="275"/>
      <c r="PN32" s="275"/>
      <c r="PO32" s="275"/>
      <c r="PP32" s="275"/>
      <c r="PQ32" s="275"/>
      <c r="PR32" s="275"/>
      <c r="PS32" s="275"/>
      <c r="PT32" s="275"/>
      <c r="PU32" s="275"/>
      <c r="PV32" s="275"/>
      <c r="PW32" s="275"/>
      <c r="PX32" s="275"/>
      <c r="PY32" s="275"/>
      <c r="PZ32" s="275"/>
      <c r="QA32" s="275"/>
      <c r="QB32" s="275"/>
      <c r="QC32" s="275"/>
      <c r="QD32" s="275"/>
      <c r="QE32" s="275"/>
      <c r="QF32" s="275"/>
      <c r="QG32" s="275"/>
      <c r="QH32" s="275"/>
      <c r="QI32" s="275"/>
      <c r="QJ32" s="275"/>
      <c r="QK32" s="275"/>
      <c r="QL32" s="275"/>
      <c r="QM32" s="275"/>
      <c r="QN32" s="275"/>
      <c r="QO32" s="275"/>
      <c r="QP32" s="275"/>
      <c r="QQ32" s="275"/>
      <c r="QR32" s="275"/>
      <c r="QS32" s="275"/>
      <c r="QT32" s="275"/>
      <c r="QU32" s="275"/>
      <c r="QV32" s="275"/>
      <c r="QW32" s="275"/>
      <c r="QX32" s="275"/>
      <c r="QY32" s="275"/>
      <c r="QZ32" s="275"/>
      <c r="RA32" s="275"/>
      <c r="RB32" s="275"/>
      <c r="RC32" s="275"/>
      <c r="RD32" s="275"/>
      <c r="RE32" s="275"/>
      <c r="RF32" s="275"/>
      <c r="RG32" s="275"/>
      <c r="RH32" s="275"/>
      <c r="RI32" s="275"/>
      <c r="RJ32" s="275"/>
      <c r="RK32" s="275"/>
      <c r="RL32" s="275"/>
      <c r="RM32" s="275"/>
      <c r="RN32" s="275"/>
      <c r="RO32" s="275"/>
      <c r="RP32" s="275"/>
      <c r="RQ32" s="275"/>
      <c r="RR32" s="275"/>
      <c r="RS32" s="275"/>
      <c r="RT32" s="275"/>
      <c r="RU32" s="275"/>
      <c r="RV32" s="275"/>
      <c r="RW32" s="275"/>
      <c r="RX32" s="275"/>
      <c r="RY32" s="275"/>
      <c r="RZ32" s="275"/>
      <c r="SA32" s="275"/>
      <c r="SB32" s="275"/>
      <c r="SC32" s="275"/>
      <c r="SD32" s="275"/>
      <c r="SE32" s="275"/>
      <c r="SF32" s="275"/>
      <c r="SG32" s="275"/>
      <c r="SH32" s="275"/>
      <c r="SI32" s="275"/>
      <c r="SJ32" s="275"/>
      <c r="SK32" s="275"/>
      <c r="SL32" s="275"/>
      <c r="SM32" s="275"/>
      <c r="SN32" s="275"/>
      <c r="SO32" s="275"/>
      <c r="SP32" s="275"/>
      <c r="SQ32" s="275"/>
      <c r="SR32" s="275"/>
      <c r="SS32" s="275"/>
      <c r="ST32" s="275"/>
      <c r="SU32" s="275"/>
      <c r="SV32" s="275"/>
      <c r="SW32" s="275"/>
      <c r="SX32" s="275"/>
      <c r="SY32" s="275"/>
      <c r="SZ32" s="275"/>
      <c r="TA32" s="275"/>
      <c r="TB32" s="275"/>
      <c r="TC32" s="275"/>
      <c r="TD32" s="275"/>
      <c r="TE32" s="275"/>
      <c r="TF32" s="275"/>
      <c r="TG32" s="275"/>
      <c r="TH32" s="275"/>
      <c r="TI32" s="275"/>
      <c r="TJ32" s="275"/>
      <c r="TK32" s="275"/>
      <c r="TL32" s="275"/>
      <c r="TM32" s="275"/>
      <c r="TN32" s="275"/>
      <c r="TO32" s="275"/>
      <c r="TP32" s="275"/>
      <c r="TQ32" s="275"/>
      <c r="TR32" s="275"/>
      <c r="TS32" s="275"/>
      <c r="TT32" s="275"/>
      <c r="TU32" s="275"/>
      <c r="TV32" s="275"/>
      <c r="TW32" s="275"/>
      <c r="TX32" s="275"/>
      <c r="TY32" s="275"/>
      <c r="TZ32" s="275"/>
      <c r="UA32" s="275"/>
      <c r="UB32" s="275"/>
      <c r="UC32" s="275"/>
      <c r="UD32" s="275"/>
      <c r="UE32" s="275"/>
      <c r="UF32" s="275"/>
      <c r="UG32" s="275"/>
      <c r="UH32" s="275"/>
      <c r="UI32" s="275"/>
      <c r="UJ32" s="275"/>
      <c r="UK32" s="275"/>
      <c r="UL32" s="275"/>
      <c r="UM32" s="275"/>
      <c r="UN32" s="275"/>
      <c r="UO32" s="275"/>
      <c r="UP32" s="275"/>
      <c r="UQ32" s="275"/>
      <c r="UR32" s="275"/>
      <c r="US32" s="275"/>
      <c r="UT32" s="275"/>
      <c r="UU32" s="275"/>
      <c r="UV32" s="275"/>
      <c r="UW32" s="275"/>
      <c r="UX32" s="275"/>
      <c r="UY32" s="275"/>
      <c r="UZ32" s="275"/>
      <c r="VA32" s="275"/>
      <c r="VB32" s="275"/>
      <c r="VC32" s="275"/>
      <c r="VD32" s="275"/>
      <c r="VE32" s="275"/>
      <c r="VF32" s="275"/>
      <c r="VG32" s="275"/>
      <c r="VH32" s="275"/>
      <c r="VI32" s="275"/>
      <c r="VJ32" s="275"/>
      <c r="VK32" s="275"/>
      <c r="VL32" s="275"/>
      <c r="VM32" s="275"/>
      <c r="VN32" s="275"/>
      <c r="VO32" s="275"/>
      <c r="VP32" s="275"/>
      <c r="VQ32" s="275"/>
      <c r="VR32" s="275"/>
      <c r="VS32" s="275"/>
      <c r="VT32" s="275"/>
      <c r="VU32" s="275"/>
      <c r="VV32" s="275"/>
      <c r="VW32" s="275"/>
      <c r="VX32" s="275"/>
      <c r="VY32" s="275"/>
      <c r="VZ32" s="275"/>
      <c r="WA32" s="275"/>
      <c r="WB32" s="275"/>
      <c r="WC32" s="275"/>
      <c r="WD32" s="275"/>
      <c r="WE32" s="275"/>
      <c r="WF32" s="275"/>
      <c r="WG32" s="275"/>
      <c r="WH32" s="275"/>
      <c r="WI32" s="275"/>
      <c r="WJ32" s="275"/>
      <c r="WK32" s="275"/>
      <c r="WL32" s="275"/>
      <c r="WM32" s="275"/>
      <c r="WN32" s="275"/>
      <c r="WO32" s="275"/>
      <c r="WP32" s="275"/>
      <c r="WQ32" s="275"/>
      <c r="WR32" s="275"/>
      <c r="WS32" s="275"/>
      <c r="WT32" s="275"/>
      <c r="WU32" s="275"/>
      <c r="WV32" s="275"/>
      <c r="WW32" s="275"/>
      <c r="WX32" s="275"/>
      <c r="WY32" s="275"/>
      <c r="WZ32" s="275"/>
      <c r="XA32" s="275"/>
      <c r="XB32" s="275"/>
      <c r="XC32" s="275"/>
      <c r="XD32" s="275"/>
      <c r="XE32" s="275"/>
      <c r="XF32" s="275"/>
      <c r="XG32" s="275"/>
      <c r="XH32" s="275"/>
      <c r="XI32" s="275"/>
      <c r="XJ32" s="275"/>
      <c r="XK32" s="275"/>
      <c r="XL32" s="275"/>
      <c r="XM32" s="275"/>
      <c r="XN32" s="275"/>
      <c r="XO32" s="275"/>
      <c r="XP32" s="275"/>
      <c r="XQ32" s="275"/>
      <c r="XR32" s="275"/>
      <c r="XS32" s="275"/>
      <c r="XT32" s="275"/>
      <c r="XU32" s="275"/>
      <c r="XV32" s="275"/>
      <c r="XW32" s="275"/>
      <c r="XX32" s="275"/>
      <c r="XY32" s="275"/>
      <c r="XZ32" s="275"/>
      <c r="YA32" s="275"/>
      <c r="YB32" s="275"/>
      <c r="YC32" s="275"/>
      <c r="YD32" s="275"/>
      <c r="YE32" s="275"/>
      <c r="YF32" s="275"/>
      <c r="YG32" s="275"/>
      <c r="YH32" s="275"/>
      <c r="YI32" s="275"/>
      <c r="YJ32" s="275"/>
      <c r="YK32" s="275"/>
      <c r="YL32" s="275"/>
      <c r="YM32" s="275"/>
      <c r="YN32" s="275"/>
      <c r="YO32" s="275"/>
      <c r="YP32" s="275"/>
      <c r="YQ32" s="275"/>
      <c r="YR32" s="275"/>
      <c r="YS32" s="275"/>
      <c r="YT32" s="275"/>
      <c r="YU32" s="275"/>
      <c r="YV32" s="275"/>
      <c r="YW32" s="275"/>
      <c r="YX32" s="275"/>
      <c r="YY32" s="275"/>
      <c r="YZ32" s="275"/>
      <c r="ZA32" s="275"/>
      <c r="ZB32" s="275"/>
      <c r="ZC32" s="275"/>
      <c r="ZD32" s="275"/>
      <c r="ZE32" s="275"/>
      <c r="ZF32" s="275"/>
      <c r="ZG32" s="275"/>
      <c r="ZH32" s="275"/>
      <c r="ZI32" s="275"/>
      <c r="ZJ32" s="275"/>
      <c r="ZK32" s="275"/>
      <c r="ZL32" s="275"/>
      <c r="ZM32" s="275"/>
      <c r="ZN32" s="275"/>
      <c r="ZO32" s="275"/>
      <c r="ZP32" s="275"/>
      <c r="ZQ32" s="275"/>
      <c r="ZR32" s="275"/>
      <c r="ZS32" s="275"/>
      <c r="ZT32" s="275"/>
      <c r="ZU32" s="275"/>
      <c r="ZV32" s="275"/>
      <c r="ZW32" s="275"/>
      <c r="ZX32" s="275"/>
      <c r="ZY32" s="275"/>
      <c r="ZZ32" s="275"/>
      <c r="AAA32" s="275"/>
      <c r="AAB32" s="275"/>
      <c r="AAC32" s="275"/>
      <c r="AAD32" s="275"/>
      <c r="AAE32" s="275"/>
      <c r="AAF32" s="275"/>
      <c r="AAG32" s="275"/>
      <c r="AAH32" s="275"/>
      <c r="AAI32" s="275"/>
      <c r="AAJ32" s="275"/>
      <c r="AAK32" s="275"/>
      <c r="AAL32" s="275"/>
      <c r="AAM32" s="275"/>
      <c r="AAN32" s="275"/>
      <c r="AAO32" s="275"/>
      <c r="AAP32" s="275"/>
      <c r="AAQ32" s="275"/>
      <c r="AAR32" s="275"/>
      <c r="AAS32" s="275"/>
      <c r="AAT32" s="275"/>
      <c r="AAU32" s="275"/>
      <c r="AAV32" s="275"/>
      <c r="AAW32" s="275"/>
      <c r="AAX32" s="275"/>
      <c r="AAY32" s="275"/>
      <c r="AAZ32" s="275"/>
      <c r="ABA32" s="275"/>
      <c r="ABB32" s="275"/>
      <c r="ABC32" s="275"/>
      <c r="ABD32" s="275"/>
      <c r="ABE32" s="275"/>
      <c r="ABF32" s="275"/>
      <c r="ABG32" s="275"/>
      <c r="ABH32" s="275"/>
      <c r="ABI32" s="275"/>
      <c r="ABJ32" s="275"/>
      <c r="ABK32" s="275"/>
      <c r="ABL32" s="275"/>
      <c r="ABM32" s="275"/>
      <c r="ABN32" s="275"/>
      <c r="ABO32" s="275"/>
      <c r="ABP32" s="275"/>
      <c r="ABQ32" s="275"/>
      <c r="ABR32" s="275"/>
      <c r="ABS32" s="275"/>
      <c r="ABT32" s="275"/>
      <c r="ABU32" s="275"/>
      <c r="ABV32" s="275"/>
      <c r="ABW32" s="275"/>
      <c r="ABX32" s="275"/>
      <c r="ABY32" s="275"/>
      <c r="ABZ32" s="275"/>
      <c r="ACA32" s="275"/>
      <c r="ACB32" s="275"/>
      <c r="ACC32" s="275"/>
      <c r="ACD32" s="275"/>
      <c r="ACE32" s="275"/>
      <c r="ACF32" s="275"/>
      <c r="ACG32" s="275"/>
      <c r="ACH32" s="275"/>
      <c r="ACI32" s="275"/>
      <c r="ACJ32" s="275"/>
      <c r="ACK32" s="275"/>
      <c r="ACL32" s="275"/>
      <c r="ACM32" s="275"/>
      <c r="ACN32" s="275"/>
      <c r="ACO32" s="275"/>
      <c r="ACP32" s="275"/>
      <c r="ACQ32" s="275"/>
      <c r="ACR32" s="275"/>
      <c r="ACS32" s="275"/>
      <c r="ACT32" s="275"/>
      <c r="ACU32" s="275"/>
      <c r="ACV32" s="275"/>
      <c r="ACW32" s="275"/>
      <c r="ACX32" s="275"/>
      <c r="ACY32" s="275"/>
      <c r="ACZ32" s="275"/>
      <c r="ADA32" s="275"/>
      <c r="ADB32" s="275"/>
      <c r="ADC32" s="275"/>
      <c r="ADD32" s="275"/>
      <c r="ADE32" s="275"/>
      <c r="ADF32" s="275"/>
      <c r="ADG32" s="275"/>
      <c r="ADH32" s="275"/>
      <c r="ADI32" s="275"/>
      <c r="ADJ32" s="275"/>
      <c r="ADK32" s="275"/>
      <c r="ADL32" s="275"/>
      <c r="ADM32" s="275"/>
      <c r="ADN32" s="275"/>
      <c r="ADO32" s="275"/>
      <c r="ADP32" s="275"/>
      <c r="ADQ32" s="275"/>
      <c r="ADR32" s="275"/>
      <c r="ADS32" s="275"/>
      <c r="ADT32" s="275"/>
      <c r="ADU32" s="275"/>
      <c r="ADV32" s="275"/>
      <c r="ADW32" s="275"/>
      <c r="ADX32" s="275"/>
      <c r="ADY32" s="275"/>
      <c r="ADZ32" s="275"/>
      <c r="AEA32" s="275"/>
      <c r="AEB32" s="275"/>
      <c r="AEC32" s="275"/>
      <c r="AED32" s="275"/>
      <c r="AEE32" s="275"/>
      <c r="AEF32" s="275"/>
      <c r="AEG32" s="275"/>
      <c r="AEH32" s="275"/>
      <c r="AEI32" s="275"/>
      <c r="AEJ32" s="275"/>
      <c r="AEK32" s="275"/>
      <c r="AEL32" s="275"/>
      <c r="AEM32" s="275"/>
      <c r="AEN32" s="275"/>
      <c r="AEO32" s="275"/>
      <c r="AEP32" s="275"/>
      <c r="AEQ32" s="275"/>
      <c r="AER32" s="275"/>
      <c r="AES32" s="275"/>
      <c r="AET32" s="275"/>
      <c r="AEU32" s="275"/>
      <c r="AEV32" s="275"/>
      <c r="AEW32" s="275"/>
      <c r="AEX32" s="275"/>
      <c r="AEY32" s="275"/>
      <c r="AEZ32" s="275"/>
      <c r="AFA32" s="275"/>
      <c r="AFB32" s="275"/>
      <c r="AFC32" s="275"/>
      <c r="AFD32" s="275"/>
      <c r="AFE32" s="275"/>
      <c r="AFF32" s="275"/>
      <c r="AFG32" s="275"/>
      <c r="AFH32" s="275"/>
      <c r="AFI32" s="275"/>
      <c r="AFJ32" s="275"/>
      <c r="AFK32" s="275"/>
      <c r="AFL32" s="275"/>
      <c r="AFM32" s="275"/>
      <c r="AFN32" s="275"/>
      <c r="AFO32" s="275"/>
      <c r="AFP32" s="275"/>
      <c r="AFQ32" s="275"/>
      <c r="AFR32" s="275"/>
      <c r="AFS32" s="275"/>
      <c r="AFT32" s="275"/>
      <c r="AFU32" s="275"/>
      <c r="AFV32" s="275"/>
      <c r="AFW32" s="275"/>
      <c r="AFX32" s="275"/>
      <c r="AFY32" s="275"/>
      <c r="AFZ32" s="275"/>
      <c r="AGA32" s="275"/>
      <c r="AGB32" s="275"/>
      <c r="AGC32" s="275"/>
      <c r="AGD32" s="275"/>
      <c r="AGE32" s="275"/>
      <c r="AGF32" s="275"/>
      <c r="AGG32" s="275"/>
      <c r="AGH32" s="275"/>
      <c r="AGI32" s="275"/>
      <c r="AGJ32" s="275"/>
      <c r="AGK32" s="275"/>
      <c r="AGL32" s="275"/>
      <c r="AGM32" s="275"/>
      <c r="AGN32" s="275"/>
      <c r="AGO32" s="275"/>
      <c r="AGP32" s="275"/>
      <c r="AGQ32" s="275"/>
      <c r="AGR32" s="275"/>
      <c r="AGS32" s="275"/>
      <c r="AGT32" s="275"/>
      <c r="AGU32" s="275"/>
      <c r="AGV32" s="275"/>
      <c r="AGW32" s="275"/>
      <c r="AGX32" s="275"/>
      <c r="AGY32" s="275"/>
      <c r="AGZ32" s="275"/>
      <c r="AHA32" s="275"/>
      <c r="AHB32" s="275"/>
      <c r="AHC32" s="275"/>
      <c r="AHD32" s="275"/>
      <c r="AHE32" s="275"/>
      <c r="AHF32" s="275"/>
      <c r="AHG32" s="275"/>
      <c r="AHH32" s="275"/>
      <c r="AHI32" s="275"/>
      <c r="AHJ32" s="275"/>
      <c r="AHK32" s="275"/>
      <c r="AHL32" s="275"/>
      <c r="AHM32" s="275"/>
      <c r="AHN32" s="275"/>
      <c r="AHO32" s="275"/>
      <c r="AHP32" s="275"/>
      <c r="AHQ32" s="275"/>
      <c r="AHR32" s="275"/>
      <c r="AHS32" s="275"/>
      <c r="AHT32" s="275"/>
      <c r="AHU32" s="275"/>
      <c r="AHV32" s="275"/>
      <c r="AHW32" s="275"/>
      <c r="AHX32" s="275"/>
      <c r="AHY32" s="275"/>
      <c r="AHZ32" s="275"/>
      <c r="AIA32" s="275"/>
      <c r="AIB32" s="275"/>
      <c r="AIC32" s="275"/>
      <c r="AID32" s="275"/>
      <c r="AIE32" s="275"/>
      <c r="AIF32" s="275"/>
      <c r="AIG32" s="275"/>
      <c r="AIH32" s="275"/>
      <c r="AII32" s="275"/>
      <c r="AIJ32" s="275"/>
      <c r="AIK32" s="275"/>
      <c r="AIL32" s="275"/>
      <c r="AIM32" s="275"/>
      <c r="AIN32" s="275"/>
      <c r="AIO32" s="275"/>
      <c r="AIP32" s="275"/>
      <c r="AIQ32" s="275"/>
      <c r="AIR32" s="275"/>
      <c r="AIS32" s="275"/>
      <c r="AIT32" s="275"/>
      <c r="AIU32" s="275"/>
      <c r="AIV32" s="275"/>
      <c r="AIW32" s="275"/>
      <c r="AIX32" s="275"/>
      <c r="AIY32" s="275"/>
      <c r="AIZ32" s="275"/>
      <c r="AJA32" s="275"/>
      <c r="AJB32" s="275"/>
      <c r="AJC32" s="275"/>
      <c r="AJD32" s="275"/>
      <c r="AJE32" s="275"/>
      <c r="AJF32" s="275"/>
      <c r="AJG32" s="275"/>
      <c r="AJH32" s="275"/>
      <c r="AJI32" s="275"/>
      <c r="AJJ32" s="275"/>
      <c r="AJK32" s="275"/>
      <c r="AJL32" s="275"/>
      <c r="AJM32" s="275"/>
      <c r="AJN32" s="275"/>
      <c r="AJO32" s="275"/>
      <c r="AJP32" s="275"/>
      <c r="AJQ32" s="275"/>
      <c r="AJR32" s="275"/>
      <c r="AJS32" s="275"/>
      <c r="AJT32" s="275"/>
      <c r="AJU32" s="275"/>
      <c r="AJV32" s="275"/>
      <c r="AJW32" s="275"/>
      <c r="AJX32" s="275"/>
      <c r="AJY32" s="275"/>
      <c r="AJZ32" s="275"/>
      <c r="AKA32" s="275"/>
      <c r="AKB32" s="275"/>
      <c r="AKC32" s="275"/>
      <c r="AKD32" s="275"/>
      <c r="AKE32" s="275"/>
      <c r="AKF32" s="275"/>
      <c r="AKG32" s="275"/>
      <c r="AKH32" s="275"/>
      <c r="AKI32" s="275"/>
      <c r="AKJ32" s="275"/>
      <c r="AKK32" s="275"/>
      <c r="AKL32" s="275"/>
      <c r="AKM32" s="275"/>
      <c r="AKN32" s="275"/>
      <c r="AKO32" s="275"/>
      <c r="AKP32" s="275"/>
      <c r="AKQ32" s="275"/>
      <c r="AKR32" s="275"/>
      <c r="AKS32" s="275"/>
      <c r="AKT32" s="275"/>
      <c r="AKU32" s="275"/>
      <c r="AKV32" s="275"/>
      <c r="AKW32" s="275"/>
      <c r="AKX32" s="275"/>
      <c r="AKY32" s="275"/>
      <c r="AKZ32" s="275"/>
      <c r="ALA32" s="275"/>
      <c r="ALB32" s="275"/>
      <c r="ALC32" s="275"/>
      <c r="ALD32" s="275"/>
      <c r="ALE32" s="275"/>
      <c r="ALF32" s="275"/>
      <c r="ALG32" s="275"/>
      <c r="ALH32" s="275"/>
      <c r="ALI32" s="275"/>
      <c r="ALJ32" s="275"/>
      <c r="ALK32" s="275"/>
      <c r="ALL32" s="275"/>
      <c r="ALM32" s="275"/>
      <c r="ALN32" s="275"/>
      <c r="ALO32" s="275"/>
      <c r="ALP32" s="275"/>
      <c r="ALQ32" s="275"/>
      <c r="ALR32" s="275"/>
      <c r="ALS32" s="275"/>
      <c r="ALT32" s="275"/>
      <c r="ALU32" s="275"/>
      <c r="ALV32" s="275"/>
      <c r="ALW32" s="275"/>
      <c r="ALX32" s="275"/>
      <c r="ALY32" s="275"/>
      <c r="ALZ32" s="275"/>
      <c r="AMA32" s="275"/>
      <c r="AMB32" s="275"/>
      <c r="AMC32" s="275"/>
      <c r="AMD32" s="275"/>
      <c r="AME32" s="275"/>
      <c r="AMF32" s="277"/>
      <c r="AMG32" s="277"/>
      <c r="AMH32" s="277"/>
      <c r="AMI32" s="277"/>
      <c r="AMJ32" s="277"/>
    </row>
    <row r="33" spans="1:1024" ht="19.95" customHeight="1" thickBot="1" x14ac:dyDescent="0.35">
      <c r="A33" s="276"/>
      <c r="B33" s="432" t="s">
        <v>117</v>
      </c>
      <c r="C33" s="433" t="s">
        <v>117</v>
      </c>
      <c r="D33" s="434" t="s">
        <v>117</v>
      </c>
      <c r="E33" s="432" t="s">
        <v>117</v>
      </c>
      <c r="F33" s="433" t="s">
        <v>117</v>
      </c>
      <c r="G33" s="434" t="s">
        <v>117</v>
      </c>
      <c r="H33" s="432" t="s">
        <v>117</v>
      </c>
      <c r="I33" s="433" t="s">
        <v>117</v>
      </c>
      <c r="J33" s="434" t="s">
        <v>117</v>
      </c>
      <c r="K33" s="279"/>
      <c r="L33" s="279"/>
      <c r="M33" s="279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5"/>
      <c r="BA33" s="275"/>
      <c r="BB33" s="275"/>
      <c r="BC33" s="275"/>
      <c r="BD33" s="275"/>
      <c r="BE33" s="275"/>
      <c r="BF33" s="275"/>
      <c r="BG33" s="275"/>
      <c r="BH33" s="275"/>
      <c r="BI33" s="275"/>
      <c r="BJ33" s="275"/>
      <c r="BK33" s="275"/>
      <c r="BL33" s="275"/>
      <c r="BM33" s="275"/>
      <c r="BN33" s="275"/>
      <c r="BO33" s="275"/>
      <c r="BP33" s="275"/>
      <c r="BQ33" s="275"/>
      <c r="BR33" s="275"/>
      <c r="BS33" s="275"/>
      <c r="BT33" s="275"/>
      <c r="BU33" s="275"/>
      <c r="BV33" s="275"/>
      <c r="BW33" s="275"/>
      <c r="BX33" s="275"/>
      <c r="BY33" s="275"/>
      <c r="BZ33" s="275"/>
      <c r="CA33" s="275"/>
      <c r="CB33" s="275"/>
      <c r="CC33" s="275"/>
      <c r="CD33" s="275"/>
      <c r="CE33" s="275"/>
      <c r="CF33" s="275"/>
      <c r="CG33" s="275"/>
      <c r="CH33" s="275"/>
      <c r="CI33" s="275"/>
      <c r="CJ33" s="275"/>
      <c r="CK33" s="275"/>
      <c r="CL33" s="275"/>
      <c r="CM33" s="275"/>
      <c r="CN33" s="275"/>
      <c r="CO33" s="275"/>
      <c r="CP33" s="275"/>
      <c r="CQ33" s="275"/>
      <c r="CR33" s="275"/>
      <c r="CS33" s="275"/>
      <c r="CT33" s="275"/>
      <c r="CU33" s="275"/>
      <c r="CV33" s="275"/>
      <c r="CW33" s="275"/>
      <c r="CX33" s="275"/>
      <c r="CY33" s="275"/>
      <c r="CZ33" s="275"/>
      <c r="DA33" s="275"/>
      <c r="DB33" s="275"/>
      <c r="DC33" s="275"/>
      <c r="DD33" s="275"/>
      <c r="DE33" s="275"/>
      <c r="DF33" s="275"/>
      <c r="DG33" s="275"/>
      <c r="DH33" s="275"/>
      <c r="DI33" s="275"/>
      <c r="DJ33" s="275"/>
      <c r="DK33" s="275"/>
      <c r="DL33" s="275"/>
      <c r="DM33" s="275"/>
      <c r="DN33" s="275"/>
      <c r="DO33" s="275"/>
      <c r="DP33" s="275"/>
      <c r="DQ33" s="275"/>
      <c r="DR33" s="275"/>
      <c r="DS33" s="275"/>
      <c r="DT33" s="275"/>
      <c r="DU33" s="275"/>
      <c r="DV33" s="275"/>
      <c r="DW33" s="275"/>
      <c r="DX33" s="275"/>
      <c r="DY33" s="275"/>
      <c r="DZ33" s="275"/>
      <c r="EA33" s="275"/>
      <c r="EB33" s="275"/>
      <c r="EC33" s="275"/>
      <c r="ED33" s="275"/>
      <c r="EE33" s="275"/>
      <c r="EF33" s="275"/>
      <c r="EG33" s="275"/>
      <c r="EH33" s="275"/>
      <c r="EI33" s="275"/>
      <c r="EJ33" s="275"/>
      <c r="EK33" s="275"/>
      <c r="EL33" s="275"/>
      <c r="EM33" s="275"/>
      <c r="EN33" s="275"/>
      <c r="EO33" s="275"/>
      <c r="EP33" s="275"/>
      <c r="EQ33" s="275"/>
      <c r="ER33" s="275"/>
      <c r="ES33" s="275"/>
      <c r="ET33" s="275"/>
      <c r="EU33" s="275"/>
      <c r="EV33" s="275"/>
      <c r="EW33" s="275"/>
      <c r="EX33" s="275"/>
      <c r="EY33" s="275"/>
      <c r="EZ33" s="275"/>
      <c r="FA33" s="275"/>
      <c r="FB33" s="275"/>
      <c r="FC33" s="275"/>
      <c r="FD33" s="275"/>
      <c r="FE33" s="275"/>
      <c r="FF33" s="275"/>
      <c r="FG33" s="275"/>
      <c r="FH33" s="275"/>
      <c r="FI33" s="275"/>
      <c r="FJ33" s="275"/>
      <c r="FK33" s="275"/>
      <c r="FL33" s="275"/>
      <c r="FM33" s="275"/>
      <c r="FN33" s="275"/>
      <c r="FO33" s="275"/>
      <c r="FP33" s="275"/>
      <c r="FQ33" s="275"/>
      <c r="FR33" s="275"/>
      <c r="FS33" s="275"/>
      <c r="FT33" s="275"/>
      <c r="FU33" s="275"/>
      <c r="FV33" s="275"/>
      <c r="FW33" s="275"/>
      <c r="FX33" s="275"/>
      <c r="FY33" s="275"/>
      <c r="FZ33" s="275"/>
      <c r="GA33" s="275"/>
      <c r="GB33" s="275"/>
      <c r="GC33" s="275"/>
      <c r="GD33" s="275"/>
      <c r="GE33" s="275"/>
      <c r="GF33" s="275"/>
      <c r="GG33" s="275"/>
      <c r="GH33" s="275"/>
      <c r="GI33" s="275"/>
      <c r="GJ33" s="275"/>
      <c r="GK33" s="275"/>
      <c r="GL33" s="275"/>
      <c r="GM33" s="275"/>
      <c r="GN33" s="275"/>
      <c r="GO33" s="275"/>
      <c r="GP33" s="275"/>
      <c r="GQ33" s="275"/>
      <c r="GR33" s="275"/>
      <c r="GS33" s="275"/>
      <c r="GT33" s="275"/>
      <c r="GU33" s="275"/>
      <c r="GV33" s="275"/>
      <c r="GW33" s="275"/>
      <c r="GX33" s="275"/>
      <c r="GY33" s="275"/>
      <c r="GZ33" s="275"/>
      <c r="HA33" s="275"/>
      <c r="HB33" s="275"/>
      <c r="HC33" s="275"/>
      <c r="HD33" s="275"/>
      <c r="HE33" s="275"/>
      <c r="HF33" s="275"/>
      <c r="HG33" s="275"/>
      <c r="HH33" s="275"/>
      <c r="HI33" s="275"/>
      <c r="HJ33" s="275"/>
      <c r="HK33" s="275"/>
      <c r="HL33" s="275"/>
      <c r="HM33" s="275"/>
      <c r="HN33" s="275"/>
      <c r="HO33" s="275"/>
      <c r="HP33" s="275"/>
      <c r="HQ33" s="275"/>
      <c r="HR33" s="275"/>
      <c r="HS33" s="275"/>
      <c r="HT33" s="275"/>
      <c r="HU33" s="275"/>
      <c r="HV33" s="275"/>
      <c r="HW33" s="275"/>
      <c r="HX33" s="275"/>
      <c r="HY33" s="275"/>
      <c r="HZ33" s="275"/>
      <c r="IA33" s="275"/>
      <c r="IB33" s="275"/>
      <c r="IC33" s="275"/>
      <c r="ID33" s="275"/>
      <c r="IE33" s="275"/>
      <c r="IF33" s="275"/>
      <c r="IG33" s="275"/>
      <c r="IH33" s="275"/>
      <c r="II33" s="275"/>
      <c r="IJ33" s="275"/>
      <c r="IK33" s="275"/>
      <c r="IL33" s="275"/>
      <c r="IM33" s="275"/>
      <c r="IN33" s="275"/>
      <c r="IO33" s="275"/>
      <c r="IP33" s="275"/>
      <c r="IQ33" s="275"/>
      <c r="IR33" s="275"/>
      <c r="IS33" s="275"/>
      <c r="IT33" s="275"/>
      <c r="IU33" s="275"/>
      <c r="IV33" s="275"/>
      <c r="IW33" s="275"/>
      <c r="IX33" s="275"/>
      <c r="IY33" s="275"/>
      <c r="IZ33" s="275"/>
      <c r="JA33" s="275"/>
      <c r="JB33" s="275"/>
      <c r="JC33" s="275"/>
      <c r="JD33" s="275"/>
      <c r="JE33" s="275"/>
      <c r="JF33" s="275"/>
      <c r="JG33" s="275"/>
      <c r="JH33" s="275"/>
      <c r="JI33" s="275"/>
      <c r="JJ33" s="275"/>
      <c r="JK33" s="275"/>
      <c r="JL33" s="275"/>
      <c r="JM33" s="275"/>
      <c r="JN33" s="275"/>
      <c r="JO33" s="275"/>
      <c r="JP33" s="275"/>
      <c r="JQ33" s="275"/>
      <c r="JR33" s="275"/>
      <c r="JS33" s="275"/>
      <c r="JT33" s="275"/>
      <c r="JU33" s="275"/>
      <c r="JV33" s="275"/>
      <c r="JW33" s="275"/>
      <c r="JX33" s="275"/>
      <c r="JY33" s="275"/>
      <c r="JZ33" s="275"/>
      <c r="KA33" s="275"/>
      <c r="KB33" s="275"/>
      <c r="KC33" s="275"/>
      <c r="KD33" s="275"/>
      <c r="KE33" s="275"/>
      <c r="KF33" s="275"/>
      <c r="KG33" s="275"/>
      <c r="KH33" s="275"/>
      <c r="KI33" s="275"/>
      <c r="KJ33" s="275"/>
      <c r="KK33" s="275"/>
      <c r="KL33" s="275"/>
      <c r="KM33" s="275"/>
      <c r="KN33" s="275"/>
      <c r="KO33" s="275"/>
      <c r="KP33" s="275"/>
      <c r="KQ33" s="275"/>
      <c r="KR33" s="275"/>
      <c r="KS33" s="275"/>
      <c r="KT33" s="275"/>
      <c r="KU33" s="275"/>
      <c r="KV33" s="275"/>
      <c r="KW33" s="275"/>
      <c r="KX33" s="275"/>
      <c r="KY33" s="275"/>
      <c r="KZ33" s="275"/>
      <c r="LA33" s="275"/>
      <c r="LB33" s="275"/>
      <c r="LC33" s="275"/>
      <c r="LD33" s="275"/>
      <c r="LE33" s="275"/>
      <c r="LF33" s="275"/>
      <c r="LG33" s="275"/>
      <c r="LH33" s="275"/>
      <c r="LI33" s="275"/>
      <c r="LJ33" s="275"/>
      <c r="LK33" s="275"/>
      <c r="LL33" s="275"/>
      <c r="LM33" s="275"/>
      <c r="LN33" s="275"/>
      <c r="LO33" s="275"/>
      <c r="LP33" s="275"/>
      <c r="LQ33" s="275"/>
      <c r="LR33" s="275"/>
      <c r="LS33" s="275"/>
      <c r="LT33" s="275"/>
      <c r="LU33" s="275"/>
      <c r="LV33" s="275"/>
      <c r="LW33" s="275"/>
      <c r="LX33" s="275"/>
      <c r="LY33" s="275"/>
      <c r="LZ33" s="275"/>
      <c r="MA33" s="275"/>
      <c r="MB33" s="275"/>
      <c r="MC33" s="275"/>
      <c r="MD33" s="275"/>
      <c r="ME33" s="275"/>
      <c r="MF33" s="275"/>
      <c r="MG33" s="275"/>
      <c r="MH33" s="275"/>
      <c r="MI33" s="275"/>
      <c r="MJ33" s="275"/>
      <c r="MK33" s="275"/>
      <c r="ML33" s="275"/>
      <c r="MM33" s="275"/>
      <c r="MN33" s="275"/>
      <c r="MO33" s="275"/>
      <c r="MP33" s="275"/>
      <c r="MQ33" s="275"/>
      <c r="MR33" s="275"/>
      <c r="MS33" s="275"/>
      <c r="MT33" s="275"/>
      <c r="MU33" s="275"/>
      <c r="MV33" s="275"/>
      <c r="MW33" s="275"/>
      <c r="MX33" s="275"/>
      <c r="MY33" s="275"/>
      <c r="MZ33" s="275"/>
      <c r="NA33" s="275"/>
      <c r="NB33" s="275"/>
      <c r="NC33" s="275"/>
      <c r="ND33" s="275"/>
      <c r="NE33" s="275"/>
      <c r="NF33" s="275"/>
      <c r="NG33" s="275"/>
      <c r="NH33" s="275"/>
      <c r="NI33" s="275"/>
      <c r="NJ33" s="275"/>
      <c r="NK33" s="275"/>
      <c r="NL33" s="275"/>
      <c r="NM33" s="275"/>
      <c r="NN33" s="275"/>
      <c r="NO33" s="275"/>
      <c r="NP33" s="275"/>
      <c r="NQ33" s="275"/>
      <c r="NR33" s="275"/>
      <c r="NS33" s="275"/>
      <c r="NT33" s="275"/>
      <c r="NU33" s="275"/>
      <c r="NV33" s="275"/>
      <c r="NW33" s="275"/>
      <c r="NX33" s="275"/>
      <c r="NY33" s="275"/>
      <c r="NZ33" s="275"/>
      <c r="OA33" s="275"/>
      <c r="OB33" s="275"/>
      <c r="OC33" s="275"/>
      <c r="OD33" s="275"/>
      <c r="OE33" s="275"/>
      <c r="OF33" s="275"/>
      <c r="OG33" s="275"/>
      <c r="OH33" s="275"/>
      <c r="OI33" s="275"/>
      <c r="OJ33" s="275"/>
      <c r="OK33" s="275"/>
      <c r="OL33" s="275"/>
      <c r="OM33" s="275"/>
      <c r="ON33" s="275"/>
      <c r="OO33" s="275"/>
      <c r="OP33" s="275"/>
      <c r="OQ33" s="275"/>
      <c r="OR33" s="275"/>
      <c r="OS33" s="275"/>
      <c r="OT33" s="275"/>
      <c r="OU33" s="275"/>
      <c r="OV33" s="275"/>
      <c r="OW33" s="275"/>
      <c r="OX33" s="275"/>
      <c r="OY33" s="275"/>
      <c r="OZ33" s="275"/>
      <c r="PA33" s="275"/>
      <c r="PB33" s="275"/>
      <c r="PC33" s="275"/>
      <c r="PD33" s="275"/>
      <c r="PE33" s="275"/>
      <c r="PF33" s="275"/>
      <c r="PG33" s="275"/>
      <c r="PH33" s="275"/>
      <c r="PI33" s="275"/>
      <c r="PJ33" s="275"/>
      <c r="PK33" s="275"/>
      <c r="PL33" s="275"/>
      <c r="PM33" s="275"/>
      <c r="PN33" s="275"/>
      <c r="PO33" s="275"/>
      <c r="PP33" s="275"/>
      <c r="PQ33" s="275"/>
      <c r="PR33" s="275"/>
      <c r="PS33" s="275"/>
      <c r="PT33" s="275"/>
      <c r="PU33" s="275"/>
      <c r="PV33" s="275"/>
      <c r="PW33" s="275"/>
      <c r="PX33" s="275"/>
      <c r="PY33" s="275"/>
      <c r="PZ33" s="275"/>
      <c r="QA33" s="275"/>
      <c r="QB33" s="275"/>
      <c r="QC33" s="275"/>
      <c r="QD33" s="275"/>
      <c r="QE33" s="275"/>
      <c r="QF33" s="275"/>
      <c r="QG33" s="275"/>
      <c r="QH33" s="275"/>
      <c r="QI33" s="275"/>
      <c r="QJ33" s="275"/>
      <c r="QK33" s="275"/>
      <c r="QL33" s="275"/>
      <c r="QM33" s="275"/>
      <c r="QN33" s="275"/>
      <c r="QO33" s="275"/>
      <c r="QP33" s="275"/>
      <c r="QQ33" s="275"/>
      <c r="QR33" s="275"/>
      <c r="QS33" s="275"/>
      <c r="QT33" s="275"/>
      <c r="QU33" s="275"/>
      <c r="QV33" s="275"/>
      <c r="QW33" s="275"/>
      <c r="QX33" s="275"/>
      <c r="QY33" s="275"/>
      <c r="QZ33" s="275"/>
      <c r="RA33" s="275"/>
      <c r="RB33" s="275"/>
      <c r="RC33" s="275"/>
      <c r="RD33" s="275"/>
      <c r="RE33" s="275"/>
      <c r="RF33" s="275"/>
      <c r="RG33" s="275"/>
      <c r="RH33" s="275"/>
      <c r="RI33" s="275"/>
      <c r="RJ33" s="275"/>
      <c r="RK33" s="275"/>
      <c r="RL33" s="275"/>
      <c r="RM33" s="275"/>
      <c r="RN33" s="275"/>
      <c r="RO33" s="275"/>
      <c r="RP33" s="275"/>
      <c r="RQ33" s="275"/>
      <c r="RR33" s="275"/>
      <c r="RS33" s="275"/>
      <c r="RT33" s="275"/>
      <c r="RU33" s="275"/>
      <c r="RV33" s="275"/>
      <c r="RW33" s="275"/>
      <c r="RX33" s="275"/>
      <c r="RY33" s="275"/>
      <c r="RZ33" s="275"/>
      <c r="SA33" s="275"/>
      <c r="SB33" s="275"/>
      <c r="SC33" s="275"/>
      <c r="SD33" s="275"/>
      <c r="SE33" s="275"/>
      <c r="SF33" s="275"/>
      <c r="SG33" s="275"/>
      <c r="SH33" s="275"/>
      <c r="SI33" s="275"/>
      <c r="SJ33" s="275"/>
      <c r="SK33" s="275"/>
      <c r="SL33" s="275"/>
      <c r="SM33" s="275"/>
      <c r="SN33" s="275"/>
      <c r="SO33" s="275"/>
      <c r="SP33" s="275"/>
      <c r="SQ33" s="275"/>
      <c r="SR33" s="275"/>
      <c r="SS33" s="275"/>
      <c r="ST33" s="275"/>
      <c r="SU33" s="275"/>
      <c r="SV33" s="275"/>
      <c r="SW33" s="275"/>
      <c r="SX33" s="275"/>
      <c r="SY33" s="275"/>
      <c r="SZ33" s="275"/>
      <c r="TA33" s="275"/>
      <c r="TB33" s="275"/>
      <c r="TC33" s="275"/>
      <c r="TD33" s="275"/>
      <c r="TE33" s="275"/>
      <c r="TF33" s="275"/>
      <c r="TG33" s="275"/>
      <c r="TH33" s="275"/>
      <c r="TI33" s="275"/>
      <c r="TJ33" s="275"/>
      <c r="TK33" s="275"/>
      <c r="TL33" s="275"/>
      <c r="TM33" s="275"/>
      <c r="TN33" s="275"/>
      <c r="TO33" s="275"/>
      <c r="TP33" s="275"/>
      <c r="TQ33" s="275"/>
      <c r="TR33" s="275"/>
      <c r="TS33" s="275"/>
      <c r="TT33" s="275"/>
      <c r="TU33" s="275"/>
      <c r="TV33" s="275"/>
      <c r="TW33" s="275"/>
      <c r="TX33" s="275"/>
      <c r="TY33" s="275"/>
      <c r="TZ33" s="275"/>
      <c r="UA33" s="275"/>
      <c r="UB33" s="275"/>
      <c r="UC33" s="275"/>
      <c r="UD33" s="275"/>
      <c r="UE33" s="275"/>
      <c r="UF33" s="275"/>
      <c r="UG33" s="275"/>
      <c r="UH33" s="275"/>
      <c r="UI33" s="275"/>
      <c r="UJ33" s="275"/>
      <c r="UK33" s="275"/>
      <c r="UL33" s="275"/>
      <c r="UM33" s="275"/>
      <c r="UN33" s="275"/>
      <c r="UO33" s="275"/>
      <c r="UP33" s="275"/>
      <c r="UQ33" s="275"/>
      <c r="UR33" s="275"/>
      <c r="US33" s="275"/>
      <c r="UT33" s="275"/>
      <c r="UU33" s="275"/>
      <c r="UV33" s="275"/>
      <c r="UW33" s="275"/>
      <c r="UX33" s="275"/>
      <c r="UY33" s="275"/>
      <c r="UZ33" s="275"/>
      <c r="VA33" s="275"/>
      <c r="VB33" s="275"/>
      <c r="VC33" s="275"/>
      <c r="VD33" s="275"/>
      <c r="VE33" s="275"/>
      <c r="VF33" s="275"/>
      <c r="VG33" s="275"/>
      <c r="VH33" s="275"/>
      <c r="VI33" s="275"/>
      <c r="VJ33" s="275"/>
      <c r="VK33" s="275"/>
      <c r="VL33" s="275"/>
      <c r="VM33" s="275"/>
      <c r="VN33" s="275"/>
      <c r="VO33" s="275"/>
      <c r="VP33" s="275"/>
      <c r="VQ33" s="275"/>
      <c r="VR33" s="275"/>
      <c r="VS33" s="275"/>
      <c r="VT33" s="275"/>
      <c r="VU33" s="275"/>
      <c r="VV33" s="275"/>
      <c r="VW33" s="275"/>
      <c r="VX33" s="275"/>
      <c r="VY33" s="275"/>
      <c r="VZ33" s="275"/>
      <c r="WA33" s="275"/>
      <c r="WB33" s="275"/>
      <c r="WC33" s="275"/>
      <c r="WD33" s="275"/>
      <c r="WE33" s="275"/>
      <c r="WF33" s="275"/>
      <c r="WG33" s="275"/>
      <c r="WH33" s="275"/>
      <c r="WI33" s="275"/>
      <c r="WJ33" s="275"/>
      <c r="WK33" s="275"/>
      <c r="WL33" s="275"/>
      <c r="WM33" s="275"/>
      <c r="WN33" s="275"/>
      <c r="WO33" s="275"/>
      <c r="WP33" s="275"/>
      <c r="WQ33" s="275"/>
      <c r="WR33" s="275"/>
      <c r="WS33" s="275"/>
      <c r="WT33" s="275"/>
      <c r="WU33" s="275"/>
      <c r="WV33" s="275"/>
      <c r="WW33" s="275"/>
      <c r="WX33" s="275"/>
      <c r="WY33" s="275"/>
      <c r="WZ33" s="275"/>
      <c r="XA33" s="275"/>
      <c r="XB33" s="275"/>
      <c r="XC33" s="275"/>
      <c r="XD33" s="275"/>
      <c r="XE33" s="275"/>
      <c r="XF33" s="275"/>
      <c r="XG33" s="275"/>
      <c r="XH33" s="275"/>
      <c r="XI33" s="275"/>
      <c r="XJ33" s="275"/>
      <c r="XK33" s="275"/>
      <c r="XL33" s="275"/>
      <c r="XM33" s="275"/>
      <c r="XN33" s="275"/>
      <c r="XO33" s="275"/>
      <c r="XP33" s="275"/>
      <c r="XQ33" s="275"/>
      <c r="XR33" s="275"/>
      <c r="XS33" s="275"/>
      <c r="XT33" s="275"/>
      <c r="XU33" s="275"/>
      <c r="XV33" s="275"/>
      <c r="XW33" s="275"/>
      <c r="XX33" s="275"/>
      <c r="XY33" s="275"/>
      <c r="XZ33" s="275"/>
      <c r="YA33" s="275"/>
      <c r="YB33" s="275"/>
      <c r="YC33" s="275"/>
      <c r="YD33" s="275"/>
      <c r="YE33" s="275"/>
      <c r="YF33" s="275"/>
      <c r="YG33" s="275"/>
      <c r="YH33" s="275"/>
      <c r="YI33" s="275"/>
      <c r="YJ33" s="275"/>
      <c r="YK33" s="275"/>
      <c r="YL33" s="275"/>
      <c r="YM33" s="275"/>
      <c r="YN33" s="275"/>
      <c r="YO33" s="275"/>
      <c r="YP33" s="275"/>
      <c r="YQ33" s="275"/>
      <c r="YR33" s="275"/>
      <c r="YS33" s="275"/>
      <c r="YT33" s="275"/>
      <c r="YU33" s="275"/>
      <c r="YV33" s="275"/>
      <c r="YW33" s="275"/>
      <c r="YX33" s="275"/>
      <c r="YY33" s="275"/>
      <c r="YZ33" s="275"/>
      <c r="ZA33" s="275"/>
      <c r="ZB33" s="275"/>
      <c r="ZC33" s="275"/>
      <c r="ZD33" s="275"/>
      <c r="ZE33" s="275"/>
      <c r="ZF33" s="275"/>
      <c r="ZG33" s="275"/>
      <c r="ZH33" s="275"/>
      <c r="ZI33" s="275"/>
      <c r="ZJ33" s="275"/>
      <c r="ZK33" s="275"/>
      <c r="ZL33" s="275"/>
      <c r="ZM33" s="275"/>
      <c r="ZN33" s="275"/>
      <c r="ZO33" s="275"/>
      <c r="ZP33" s="275"/>
      <c r="ZQ33" s="275"/>
      <c r="ZR33" s="275"/>
      <c r="ZS33" s="275"/>
      <c r="ZT33" s="275"/>
      <c r="ZU33" s="275"/>
      <c r="ZV33" s="275"/>
      <c r="ZW33" s="275"/>
      <c r="ZX33" s="275"/>
      <c r="ZY33" s="275"/>
      <c r="ZZ33" s="275"/>
      <c r="AAA33" s="275"/>
      <c r="AAB33" s="275"/>
      <c r="AAC33" s="275"/>
      <c r="AAD33" s="275"/>
      <c r="AAE33" s="275"/>
      <c r="AAF33" s="275"/>
      <c r="AAG33" s="275"/>
      <c r="AAH33" s="275"/>
      <c r="AAI33" s="275"/>
      <c r="AAJ33" s="275"/>
      <c r="AAK33" s="275"/>
      <c r="AAL33" s="275"/>
      <c r="AAM33" s="275"/>
      <c r="AAN33" s="275"/>
      <c r="AAO33" s="275"/>
      <c r="AAP33" s="275"/>
      <c r="AAQ33" s="275"/>
      <c r="AAR33" s="275"/>
      <c r="AAS33" s="275"/>
      <c r="AAT33" s="275"/>
      <c r="AAU33" s="275"/>
      <c r="AAV33" s="275"/>
      <c r="AAW33" s="275"/>
      <c r="AAX33" s="275"/>
      <c r="AAY33" s="275"/>
      <c r="AAZ33" s="275"/>
      <c r="ABA33" s="275"/>
      <c r="ABB33" s="275"/>
      <c r="ABC33" s="275"/>
      <c r="ABD33" s="275"/>
      <c r="ABE33" s="275"/>
      <c r="ABF33" s="275"/>
      <c r="ABG33" s="275"/>
      <c r="ABH33" s="275"/>
      <c r="ABI33" s="275"/>
      <c r="ABJ33" s="275"/>
      <c r="ABK33" s="275"/>
      <c r="ABL33" s="275"/>
      <c r="ABM33" s="275"/>
      <c r="ABN33" s="275"/>
      <c r="ABO33" s="275"/>
      <c r="ABP33" s="275"/>
      <c r="ABQ33" s="275"/>
      <c r="ABR33" s="275"/>
      <c r="ABS33" s="275"/>
      <c r="ABT33" s="275"/>
      <c r="ABU33" s="275"/>
      <c r="ABV33" s="275"/>
      <c r="ABW33" s="275"/>
      <c r="ABX33" s="275"/>
      <c r="ABY33" s="275"/>
      <c r="ABZ33" s="275"/>
      <c r="ACA33" s="275"/>
      <c r="ACB33" s="275"/>
      <c r="ACC33" s="275"/>
      <c r="ACD33" s="275"/>
      <c r="ACE33" s="275"/>
      <c r="ACF33" s="275"/>
      <c r="ACG33" s="275"/>
      <c r="ACH33" s="275"/>
      <c r="ACI33" s="275"/>
      <c r="ACJ33" s="275"/>
      <c r="ACK33" s="275"/>
      <c r="ACL33" s="275"/>
      <c r="ACM33" s="275"/>
      <c r="ACN33" s="275"/>
      <c r="ACO33" s="275"/>
      <c r="ACP33" s="275"/>
      <c r="ACQ33" s="275"/>
      <c r="ACR33" s="275"/>
      <c r="ACS33" s="275"/>
      <c r="ACT33" s="275"/>
      <c r="ACU33" s="275"/>
      <c r="ACV33" s="275"/>
      <c r="ACW33" s="275"/>
      <c r="ACX33" s="275"/>
      <c r="ACY33" s="275"/>
      <c r="ACZ33" s="275"/>
      <c r="ADA33" s="275"/>
      <c r="ADB33" s="275"/>
      <c r="ADC33" s="275"/>
      <c r="ADD33" s="275"/>
      <c r="ADE33" s="275"/>
      <c r="ADF33" s="275"/>
      <c r="ADG33" s="275"/>
      <c r="ADH33" s="275"/>
      <c r="ADI33" s="275"/>
      <c r="ADJ33" s="275"/>
      <c r="ADK33" s="275"/>
      <c r="ADL33" s="275"/>
      <c r="ADM33" s="275"/>
      <c r="ADN33" s="275"/>
      <c r="ADO33" s="275"/>
      <c r="ADP33" s="275"/>
      <c r="ADQ33" s="275"/>
      <c r="ADR33" s="275"/>
      <c r="ADS33" s="275"/>
      <c r="ADT33" s="275"/>
      <c r="ADU33" s="275"/>
      <c r="ADV33" s="275"/>
      <c r="ADW33" s="275"/>
      <c r="ADX33" s="275"/>
      <c r="ADY33" s="275"/>
      <c r="ADZ33" s="275"/>
      <c r="AEA33" s="275"/>
      <c r="AEB33" s="275"/>
      <c r="AEC33" s="275"/>
      <c r="AED33" s="275"/>
      <c r="AEE33" s="275"/>
      <c r="AEF33" s="275"/>
      <c r="AEG33" s="275"/>
      <c r="AEH33" s="275"/>
      <c r="AEI33" s="275"/>
      <c r="AEJ33" s="275"/>
      <c r="AEK33" s="275"/>
      <c r="AEL33" s="275"/>
      <c r="AEM33" s="275"/>
      <c r="AEN33" s="275"/>
      <c r="AEO33" s="275"/>
      <c r="AEP33" s="275"/>
      <c r="AEQ33" s="275"/>
      <c r="AER33" s="275"/>
      <c r="AES33" s="275"/>
      <c r="AET33" s="275"/>
      <c r="AEU33" s="275"/>
      <c r="AEV33" s="275"/>
      <c r="AEW33" s="275"/>
      <c r="AEX33" s="275"/>
      <c r="AEY33" s="275"/>
      <c r="AEZ33" s="275"/>
      <c r="AFA33" s="275"/>
      <c r="AFB33" s="275"/>
      <c r="AFC33" s="275"/>
      <c r="AFD33" s="275"/>
      <c r="AFE33" s="275"/>
      <c r="AFF33" s="275"/>
      <c r="AFG33" s="275"/>
      <c r="AFH33" s="275"/>
      <c r="AFI33" s="275"/>
      <c r="AFJ33" s="275"/>
      <c r="AFK33" s="275"/>
      <c r="AFL33" s="275"/>
      <c r="AFM33" s="275"/>
      <c r="AFN33" s="275"/>
      <c r="AFO33" s="275"/>
      <c r="AFP33" s="275"/>
      <c r="AFQ33" s="275"/>
      <c r="AFR33" s="275"/>
      <c r="AFS33" s="275"/>
      <c r="AFT33" s="275"/>
      <c r="AFU33" s="275"/>
      <c r="AFV33" s="275"/>
      <c r="AFW33" s="275"/>
      <c r="AFX33" s="275"/>
      <c r="AFY33" s="275"/>
      <c r="AFZ33" s="275"/>
      <c r="AGA33" s="275"/>
      <c r="AGB33" s="275"/>
      <c r="AGC33" s="275"/>
      <c r="AGD33" s="275"/>
      <c r="AGE33" s="275"/>
      <c r="AGF33" s="275"/>
      <c r="AGG33" s="275"/>
      <c r="AGH33" s="275"/>
      <c r="AGI33" s="275"/>
      <c r="AGJ33" s="275"/>
      <c r="AGK33" s="275"/>
      <c r="AGL33" s="275"/>
      <c r="AGM33" s="275"/>
      <c r="AGN33" s="275"/>
      <c r="AGO33" s="275"/>
      <c r="AGP33" s="275"/>
      <c r="AGQ33" s="275"/>
      <c r="AGR33" s="275"/>
      <c r="AGS33" s="275"/>
      <c r="AGT33" s="275"/>
      <c r="AGU33" s="275"/>
      <c r="AGV33" s="275"/>
      <c r="AGW33" s="275"/>
      <c r="AGX33" s="275"/>
      <c r="AGY33" s="275"/>
      <c r="AGZ33" s="275"/>
      <c r="AHA33" s="275"/>
      <c r="AHB33" s="275"/>
      <c r="AHC33" s="275"/>
      <c r="AHD33" s="275"/>
      <c r="AHE33" s="275"/>
      <c r="AHF33" s="275"/>
      <c r="AHG33" s="275"/>
      <c r="AHH33" s="275"/>
      <c r="AHI33" s="275"/>
      <c r="AHJ33" s="275"/>
      <c r="AHK33" s="275"/>
      <c r="AHL33" s="275"/>
      <c r="AHM33" s="275"/>
      <c r="AHN33" s="275"/>
      <c r="AHO33" s="275"/>
      <c r="AHP33" s="275"/>
      <c r="AHQ33" s="275"/>
      <c r="AHR33" s="275"/>
      <c r="AHS33" s="275"/>
      <c r="AHT33" s="275"/>
      <c r="AHU33" s="275"/>
      <c r="AHV33" s="275"/>
      <c r="AHW33" s="275"/>
      <c r="AHX33" s="275"/>
      <c r="AHY33" s="275"/>
      <c r="AHZ33" s="275"/>
      <c r="AIA33" s="275"/>
      <c r="AIB33" s="275"/>
      <c r="AIC33" s="275"/>
      <c r="AID33" s="275"/>
      <c r="AIE33" s="275"/>
      <c r="AIF33" s="275"/>
      <c r="AIG33" s="275"/>
      <c r="AIH33" s="275"/>
      <c r="AII33" s="275"/>
      <c r="AIJ33" s="275"/>
      <c r="AIK33" s="275"/>
      <c r="AIL33" s="275"/>
      <c r="AIM33" s="275"/>
      <c r="AIN33" s="275"/>
      <c r="AIO33" s="275"/>
      <c r="AIP33" s="275"/>
      <c r="AIQ33" s="275"/>
      <c r="AIR33" s="275"/>
      <c r="AIS33" s="275"/>
      <c r="AIT33" s="275"/>
      <c r="AIU33" s="275"/>
      <c r="AIV33" s="275"/>
      <c r="AIW33" s="275"/>
      <c r="AIX33" s="275"/>
      <c r="AIY33" s="275"/>
      <c r="AIZ33" s="275"/>
      <c r="AJA33" s="275"/>
      <c r="AJB33" s="275"/>
      <c r="AJC33" s="275"/>
      <c r="AJD33" s="275"/>
      <c r="AJE33" s="275"/>
      <c r="AJF33" s="275"/>
      <c r="AJG33" s="275"/>
      <c r="AJH33" s="275"/>
      <c r="AJI33" s="275"/>
      <c r="AJJ33" s="275"/>
      <c r="AJK33" s="275"/>
      <c r="AJL33" s="275"/>
      <c r="AJM33" s="275"/>
      <c r="AJN33" s="275"/>
      <c r="AJO33" s="275"/>
      <c r="AJP33" s="275"/>
      <c r="AJQ33" s="275"/>
      <c r="AJR33" s="275"/>
      <c r="AJS33" s="275"/>
      <c r="AJT33" s="275"/>
      <c r="AJU33" s="275"/>
      <c r="AJV33" s="275"/>
      <c r="AJW33" s="275"/>
      <c r="AJX33" s="275"/>
      <c r="AJY33" s="275"/>
      <c r="AJZ33" s="275"/>
      <c r="AKA33" s="275"/>
      <c r="AKB33" s="275"/>
      <c r="AKC33" s="275"/>
      <c r="AKD33" s="275"/>
      <c r="AKE33" s="275"/>
      <c r="AKF33" s="275"/>
      <c r="AKG33" s="275"/>
      <c r="AKH33" s="275"/>
      <c r="AKI33" s="275"/>
      <c r="AKJ33" s="275"/>
      <c r="AKK33" s="275"/>
      <c r="AKL33" s="275"/>
      <c r="AKM33" s="275"/>
      <c r="AKN33" s="275"/>
      <c r="AKO33" s="275"/>
      <c r="AKP33" s="275"/>
      <c r="AKQ33" s="275"/>
      <c r="AKR33" s="275"/>
      <c r="AKS33" s="275"/>
      <c r="AKT33" s="275"/>
      <c r="AKU33" s="275"/>
      <c r="AKV33" s="275"/>
      <c r="AKW33" s="275"/>
      <c r="AKX33" s="275"/>
      <c r="AKY33" s="275"/>
      <c r="AKZ33" s="275"/>
      <c r="ALA33" s="275"/>
      <c r="ALB33" s="275"/>
      <c r="ALC33" s="275"/>
      <c r="ALD33" s="275"/>
      <c r="ALE33" s="275"/>
      <c r="ALF33" s="275"/>
      <c r="ALG33" s="275"/>
      <c r="ALH33" s="275"/>
      <c r="ALI33" s="275"/>
      <c r="ALJ33" s="275"/>
      <c r="ALK33" s="275"/>
      <c r="ALL33" s="275"/>
      <c r="ALM33" s="275"/>
      <c r="ALN33" s="275"/>
      <c r="ALO33" s="275"/>
      <c r="ALP33" s="275"/>
      <c r="ALQ33" s="275"/>
      <c r="ALR33" s="275"/>
      <c r="ALS33" s="275"/>
      <c r="ALT33" s="275"/>
      <c r="ALU33" s="275"/>
      <c r="ALV33" s="275"/>
      <c r="ALW33" s="275"/>
      <c r="ALX33" s="275"/>
      <c r="ALY33" s="275"/>
      <c r="ALZ33" s="275"/>
      <c r="AMA33" s="275"/>
      <c r="AMB33" s="275"/>
      <c r="AMC33" s="275"/>
      <c r="AMD33" s="275"/>
      <c r="AME33" s="275"/>
      <c r="AMF33" s="277"/>
      <c r="AMG33" s="277"/>
      <c r="AMH33" s="277"/>
      <c r="AMI33" s="277"/>
      <c r="AMJ33" s="277"/>
    </row>
    <row r="34" spans="1:1024" ht="19.95" customHeight="1" thickTop="1" x14ac:dyDescent="0.3">
      <c r="A34" s="439">
        <v>44927</v>
      </c>
      <c r="B34" s="402"/>
      <c r="C34" s="403"/>
      <c r="D34" s="404"/>
      <c r="E34" s="402"/>
      <c r="F34" s="403"/>
      <c r="G34" s="404"/>
      <c r="H34" s="402"/>
      <c r="I34" s="403"/>
      <c r="J34" s="404"/>
      <c r="K34" s="280"/>
      <c r="L34" s="280"/>
      <c r="M34" s="281"/>
      <c r="AMF34" s="277"/>
      <c r="AMG34" s="277"/>
      <c r="AMH34" s="277"/>
      <c r="AMI34" s="277"/>
      <c r="AMJ34" s="277"/>
    </row>
    <row r="35" spans="1:1024" ht="19.95" customHeight="1" x14ac:dyDescent="0.3">
      <c r="A35" s="440">
        <v>44958</v>
      </c>
      <c r="B35" s="405"/>
      <c r="C35" s="406"/>
      <c r="D35" s="407"/>
      <c r="E35" s="405"/>
      <c r="F35" s="406"/>
      <c r="G35" s="407"/>
      <c r="H35" s="405"/>
      <c r="I35" s="406"/>
      <c r="J35" s="407"/>
      <c r="K35" s="280"/>
      <c r="L35" s="280"/>
      <c r="M35" s="281"/>
      <c r="AMF35" s="277"/>
      <c r="AMG35" s="277"/>
      <c r="AMH35" s="277"/>
      <c r="AMI35" s="277"/>
      <c r="AMJ35" s="277"/>
    </row>
    <row r="36" spans="1:1024" ht="19.95" customHeight="1" x14ac:dyDescent="0.3">
      <c r="A36" s="440">
        <v>44986</v>
      </c>
      <c r="B36" s="405"/>
      <c r="C36" s="406"/>
      <c r="D36" s="407"/>
      <c r="E36" s="405"/>
      <c r="F36" s="406"/>
      <c r="G36" s="407"/>
      <c r="H36" s="405"/>
      <c r="I36" s="406"/>
      <c r="J36" s="407"/>
      <c r="K36" s="280"/>
      <c r="L36" s="280"/>
      <c r="M36" s="281"/>
      <c r="AMF36" s="277"/>
      <c r="AMG36" s="277"/>
      <c r="AMH36" s="277"/>
      <c r="AMI36" s="277"/>
      <c r="AMJ36" s="277"/>
    </row>
    <row r="37" spans="1:1024" ht="19.95" customHeight="1" x14ac:dyDescent="0.3">
      <c r="A37" s="440">
        <v>45017</v>
      </c>
      <c r="B37" s="405"/>
      <c r="C37" s="406"/>
      <c r="D37" s="407"/>
      <c r="E37" s="405"/>
      <c r="F37" s="406"/>
      <c r="G37" s="407"/>
      <c r="H37" s="405"/>
      <c r="I37" s="406"/>
      <c r="J37" s="407"/>
      <c r="K37" s="280"/>
      <c r="L37" s="280"/>
      <c r="M37" s="281"/>
      <c r="AMF37" s="277"/>
      <c r="AMG37" s="277"/>
      <c r="AMH37" s="277"/>
      <c r="AMI37" s="277"/>
      <c r="AMJ37" s="277"/>
    </row>
    <row r="38" spans="1:1024" ht="19.95" customHeight="1" x14ac:dyDescent="0.3">
      <c r="A38" s="440">
        <v>45047</v>
      </c>
      <c r="B38" s="405"/>
      <c r="C38" s="406"/>
      <c r="D38" s="407"/>
      <c r="E38" s="405"/>
      <c r="F38" s="406"/>
      <c r="G38" s="407"/>
      <c r="H38" s="405"/>
      <c r="I38" s="406"/>
      <c r="J38" s="407"/>
      <c r="K38" s="280"/>
      <c r="L38" s="280"/>
      <c r="M38" s="281"/>
      <c r="AMF38" s="277"/>
      <c r="AMG38" s="277"/>
      <c r="AMH38" s="277"/>
      <c r="AMI38" s="277"/>
      <c r="AMJ38" s="277"/>
    </row>
    <row r="39" spans="1:1024" ht="19.95" customHeight="1" x14ac:dyDescent="0.3">
      <c r="A39" s="440">
        <v>45078</v>
      </c>
      <c r="B39" s="405"/>
      <c r="C39" s="406"/>
      <c r="D39" s="407"/>
      <c r="E39" s="405"/>
      <c r="F39" s="406"/>
      <c r="G39" s="407"/>
      <c r="H39" s="405"/>
      <c r="I39" s="406"/>
      <c r="J39" s="407"/>
      <c r="K39" s="280"/>
      <c r="L39" s="280"/>
      <c r="M39" s="281"/>
      <c r="AMF39" s="277"/>
      <c r="AMG39" s="277"/>
      <c r="AMH39" s="277"/>
      <c r="AMI39" s="277"/>
      <c r="AMJ39" s="277"/>
    </row>
    <row r="40" spans="1:1024" ht="19.95" customHeight="1" x14ac:dyDescent="0.3">
      <c r="A40" s="440">
        <v>45108</v>
      </c>
      <c r="B40" s="405"/>
      <c r="C40" s="406"/>
      <c r="D40" s="407"/>
      <c r="E40" s="405"/>
      <c r="F40" s="406"/>
      <c r="G40" s="407"/>
      <c r="H40" s="405"/>
      <c r="I40" s="406"/>
      <c r="J40" s="407"/>
      <c r="K40" s="280"/>
      <c r="L40" s="280"/>
      <c r="M40" s="281"/>
      <c r="AMF40" s="277"/>
      <c r="AMG40" s="277"/>
      <c r="AMH40" s="277"/>
      <c r="AMI40" s="277"/>
      <c r="AMJ40" s="277"/>
    </row>
    <row r="41" spans="1:1024" ht="19.95" customHeight="1" x14ac:dyDescent="0.3">
      <c r="A41" s="440">
        <v>45139</v>
      </c>
      <c r="B41" s="405"/>
      <c r="C41" s="406"/>
      <c r="D41" s="407"/>
      <c r="E41" s="405"/>
      <c r="F41" s="406"/>
      <c r="G41" s="407"/>
      <c r="H41" s="405"/>
      <c r="I41" s="406"/>
      <c r="J41" s="407"/>
      <c r="K41" s="280"/>
      <c r="L41" s="280"/>
      <c r="M41" s="281"/>
      <c r="AMF41" s="277"/>
      <c r="AMG41" s="277"/>
      <c r="AMH41" s="277"/>
      <c r="AMI41" s="277"/>
      <c r="AMJ41" s="277"/>
    </row>
    <row r="42" spans="1:1024" ht="19.95" customHeight="1" x14ac:dyDescent="0.3">
      <c r="A42" s="440">
        <v>45170</v>
      </c>
      <c r="B42" s="405"/>
      <c r="C42" s="406"/>
      <c r="D42" s="407"/>
      <c r="E42" s="405"/>
      <c r="F42" s="406"/>
      <c r="G42" s="407"/>
      <c r="H42" s="405"/>
      <c r="I42" s="406"/>
      <c r="J42" s="407"/>
      <c r="K42" s="280"/>
      <c r="L42" s="280"/>
      <c r="M42" s="281"/>
      <c r="AMF42" s="277"/>
      <c r="AMG42" s="277"/>
      <c r="AMH42" s="277"/>
      <c r="AMI42" s="277"/>
      <c r="AMJ42" s="277"/>
    </row>
    <row r="43" spans="1:1024" ht="19.95" customHeight="1" x14ac:dyDescent="0.3">
      <c r="A43" s="440">
        <v>45200</v>
      </c>
      <c r="B43" s="405"/>
      <c r="C43" s="406"/>
      <c r="D43" s="407"/>
      <c r="E43" s="405"/>
      <c r="F43" s="406"/>
      <c r="G43" s="407"/>
      <c r="H43" s="405"/>
      <c r="I43" s="406"/>
      <c r="J43" s="407"/>
      <c r="K43" s="280"/>
      <c r="L43" s="280"/>
      <c r="M43" s="281"/>
      <c r="AMF43" s="277"/>
      <c r="AMG43" s="277"/>
      <c r="AMH43" s="277"/>
      <c r="AMI43" s="277"/>
      <c r="AMJ43" s="277"/>
    </row>
    <row r="44" spans="1:1024" ht="19.95" customHeight="1" x14ac:dyDescent="0.3">
      <c r="A44" s="440">
        <v>45231</v>
      </c>
      <c r="B44" s="405"/>
      <c r="C44" s="406"/>
      <c r="D44" s="407"/>
      <c r="E44" s="405"/>
      <c r="F44" s="406"/>
      <c r="G44" s="407"/>
      <c r="H44" s="405"/>
      <c r="I44" s="406"/>
      <c r="J44" s="407"/>
      <c r="K44" s="280"/>
      <c r="L44" s="280"/>
      <c r="M44" s="281"/>
      <c r="AMF44" s="277"/>
      <c r="AMG44" s="277"/>
      <c r="AMH44" s="277"/>
      <c r="AMI44" s="277"/>
      <c r="AMJ44" s="277"/>
    </row>
    <row r="45" spans="1:1024" ht="19.95" customHeight="1" thickBot="1" x14ac:dyDescent="0.35">
      <c r="A45" s="441">
        <v>45261</v>
      </c>
      <c r="B45" s="408"/>
      <c r="C45" s="409"/>
      <c r="D45" s="410"/>
      <c r="E45" s="408"/>
      <c r="F45" s="409"/>
      <c r="G45" s="410"/>
      <c r="H45" s="408"/>
      <c r="I45" s="409"/>
      <c r="J45" s="410"/>
      <c r="K45" s="280"/>
      <c r="L45" s="280"/>
      <c r="M45" s="281"/>
      <c r="AMF45" s="277"/>
      <c r="AMG45" s="277"/>
      <c r="AMH45" s="277"/>
      <c r="AMI45" s="277"/>
      <c r="AMJ45" s="277"/>
    </row>
    <row r="46" spans="1:1024" ht="19.95" customHeight="1" thickTop="1" x14ac:dyDescent="0.3">
      <c r="A46" s="451" t="s">
        <v>11</v>
      </c>
      <c r="B46" s="442">
        <f t="shared" ref="B46:J46" si="12">SUM(B34:B45)</f>
        <v>0</v>
      </c>
      <c r="C46" s="443">
        <f t="shared" si="12"/>
        <v>0</v>
      </c>
      <c r="D46" s="414">
        <f t="shared" si="12"/>
        <v>0</v>
      </c>
      <c r="E46" s="442">
        <f t="shared" si="12"/>
        <v>0</v>
      </c>
      <c r="F46" s="443">
        <f t="shared" si="12"/>
        <v>0</v>
      </c>
      <c r="G46" s="414">
        <f t="shared" si="12"/>
        <v>0</v>
      </c>
      <c r="H46" s="442">
        <f t="shared" si="12"/>
        <v>0</v>
      </c>
      <c r="I46" s="443">
        <f t="shared" si="12"/>
        <v>0</v>
      </c>
      <c r="J46" s="414">
        <f t="shared" si="12"/>
        <v>0</v>
      </c>
      <c r="K46" s="282"/>
      <c r="L46" s="282"/>
      <c r="M46" s="281"/>
      <c r="AMF46" s="277"/>
      <c r="AMG46" s="277"/>
      <c r="AMH46" s="277"/>
      <c r="AMI46" s="277"/>
      <c r="AMJ46" s="277"/>
    </row>
    <row r="47" spans="1:1024" ht="19.95" customHeight="1" x14ac:dyDescent="0.3">
      <c r="A47" s="452" t="s">
        <v>12</v>
      </c>
      <c r="B47" s="444" t="e">
        <f t="shared" ref="B47:J47" si="13">AVERAGE(B34:B45)</f>
        <v>#DIV/0!</v>
      </c>
      <c r="C47" s="445" t="e">
        <f t="shared" si="13"/>
        <v>#DIV/0!</v>
      </c>
      <c r="D47" s="400" t="e">
        <f t="shared" si="13"/>
        <v>#DIV/0!</v>
      </c>
      <c r="E47" s="444" t="e">
        <f t="shared" si="13"/>
        <v>#DIV/0!</v>
      </c>
      <c r="F47" s="445" t="e">
        <f t="shared" si="13"/>
        <v>#DIV/0!</v>
      </c>
      <c r="G47" s="400" t="e">
        <f t="shared" si="13"/>
        <v>#DIV/0!</v>
      </c>
      <c r="H47" s="444" t="e">
        <f t="shared" si="13"/>
        <v>#DIV/0!</v>
      </c>
      <c r="I47" s="445" t="e">
        <f t="shared" si="13"/>
        <v>#DIV/0!</v>
      </c>
      <c r="J47" s="400" t="e">
        <f t="shared" si="13"/>
        <v>#DIV/0!</v>
      </c>
      <c r="K47" s="282"/>
      <c r="L47" s="282"/>
      <c r="M47" s="281"/>
      <c r="AMF47" s="277"/>
      <c r="AMG47" s="277"/>
      <c r="AMH47" s="277"/>
      <c r="AMI47" s="277"/>
      <c r="AMJ47" s="277"/>
    </row>
    <row r="48" spans="1:1024" ht="19.95" customHeight="1" x14ac:dyDescent="0.3">
      <c r="A48" s="453" t="s">
        <v>13</v>
      </c>
      <c r="B48" s="444">
        <f t="shared" ref="B48:J48" si="14">MAX(B34:B45)</f>
        <v>0</v>
      </c>
      <c r="C48" s="445">
        <f t="shared" si="14"/>
        <v>0</v>
      </c>
      <c r="D48" s="400">
        <f t="shared" si="14"/>
        <v>0</v>
      </c>
      <c r="E48" s="444">
        <f t="shared" si="14"/>
        <v>0</v>
      </c>
      <c r="F48" s="445">
        <f t="shared" si="14"/>
        <v>0</v>
      </c>
      <c r="G48" s="400">
        <f t="shared" si="14"/>
        <v>0</v>
      </c>
      <c r="H48" s="444">
        <f t="shared" si="14"/>
        <v>0</v>
      </c>
      <c r="I48" s="445">
        <f t="shared" si="14"/>
        <v>0</v>
      </c>
      <c r="J48" s="400">
        <f t="shared" si="14"/>
        <v>0</v>
      </c>
      <c r="K48" s="282"/>
      <c r="L48" s="282"/>
      <c r="M48" s="281"/>
      <c r="AMF48" s="277"/>
      <c r="AMG48" s="277"/>
      <c r="AMH48" s="277"/>
      <c r="AMI48" s="277"/>
      <c r="AMJ48" s="277"/>
    </row>
    <row r="49" spans="1:1024" ht="19.95" customHeight="1" thickBot="1" x14ac:dyDescent="0.35">
      <c r="A49" s="454" t="s">
        <v>14</v>
      </c>
      <c r="B49" s="446">
        <f t="shared" ref="B49:J49" si="15">MIN(B34:B45)</f>
        <v>0</v>
      </c>
      <c r="C49" s="447">
        <f t="shared" si="15"/>
        <v>0</v>
      </c>
      <c r="D49" s="401">
        <f t="shared" si="15"/>
        <v>0</v>
      </c>
      <c r="E49" s="446">
        <f t="shared" si="15"/>
        <v>0</v>
      </c>
      <c r="F49" s="447">
        <f t="shared" si="15"/>
        <v>0</v>
      </c>
      <c r="G49" s="401">
        <f t="shared" si="15"/>
        <v>0</v>
      </c>
      <c r="H49" s="446">
        <f t="shared" si="15"/>
        <v>0</v>
      </c>
      <c r="I49" s="447">
        <f t="shared" si="15"/>
        <v>0</v>
      </c>
      <c r="J49" s="401">
        <f t="shared" si="15"/>
        <v>0</v>
      </c>
      <c r="K49" s="282"/>
      <c r="L49" s="282"/>
      <c r="M49" s="281"/>
      <c r="AMF49" s="277"/>
      <c r="AMG49" s="277"/>
      <c r="AMH49" s="277"/>
      <c r="AMI49" s="277"/>
      <c r="AMJ49" s="277"/>
    </row>
    <row r="50" spans="1:1024" ht="15" thickTop="1" x14ac:dyDescent="0.3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33203125" style="222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739" t="s">
        <v>115</v>
      </c>
      <c r="B1" s="740"/>
      <c r="C1" s="740"/>
      <c r="D1" s="740"/>
      <c r="E1" s="740"/>
    </row>
    <row r="2" spans="1:9" s="43" customFormat="1" ht="27" customHeight="1" x14ac:dyDescent="0.25">
      <c r="A2" s="219" t="s">
        <v>72</v>
      </c>
      <c r="B2" s="217" t="s">
        <v>75</v>
      </c>
      <c r="C2" s="217" t="s">
        <v>76</v>
      </c>
      <c r="D2" s="217" t="s">
        <v>80</v>
      </c>
      <c r="E2" s="218" t="s">
        <v>77</v>
      </c>
    </row>
    <row r="3" spans="1:9" ht="24.9" customHeight="1" x14ac:dyDescent="0.25">
      <c r="A3" s="220"/>
      <c r="B3" s="197"/>
      <c r="C3" s="197"/>
      <c r="D3" s="197"/>
      <c r="E3" s="197"/>
    </row>
    <row r="4" spans="1:9" ht="24.9" customHeight="1" x14ac:dyDescent="0.25">
      <c r="A4" s="220"/>
      <c r="B4" s="197"/>
      <c r="C4" s="197"/>
      <c r="D4" s="197"/>
      <c r="E4" s="197"/>
    </row>
    <row r="5" spans="1:9" ht="24.9" customHeight="1" x14ac:dyDescent="0.25">
      <c r="A5" s="220"/>
      <c r="B5" s="197"/>
      <c r="C5" s="197"/>
      <c r="D5" s="197"/>
      <c r="E5" s="197"/>
    </row>
    <row r="6" spans="1:9" ht="24.9" customHeight="1" x14ac:dyDescent="0.25">
      <c r="A6" s="220"/>
      <c r="B6" s="197"/>
      <c r="C6" s="197"/>
      <c r="D6" s="197"/>
      <c r="E6" s="197"/>
    </row>
    <row r="7" spans="1:9" ht="24.9" customHeight="1" x14ac:dyDescent="0.25">
      <c r="A7" s="220"/>
      <c r="B7" s="197"/>
      <c r="C7" s="197"/>
      <c r="D7" s="197"/>
      <c r="E7" s="197"/>
    </row>
    <row r="8" spans="1:9" ht="24.9" customHeight="1" x14ac:dyDescent="0.25">
      <c r="A8" s="220"/>
      <c r="B8" s="197"/>
      <c r="C8" s="197"/>
      <c r="D8" s="197"/>
      <c r="E8" s="197"/>
    </row>
    <row r="9" spans="1:9" ht="24.9" customHeight="1" x14ac:dyDescent="0.25">
      <c r="A9" s="220"/>
      <c r="B9" s="197"/>
      <c r="C9" s="197"/>
      <c r="D9" s="197"/>
      <c r="E9" s="197"/>
    </row>
    <row r="10" spans="1:9" ht="24.9" customHeight="1" x14ac:dyDescent="0.25">
      <c r="A10" s="220"/>
      <c r="B10" s="197"/>
      <c r="C10" s="197"/>
      <c r="D10" s="197"/>
      <c r="E10" s="197"/>
    </row>
    <row r="11" spans="1:9" ht="24.9" customHeight="1" x14ac:dyDescent="0.25">
      <c r="A11" s="220"/>
      <c r="B11" s="197"/>
      <c r="C11" s="197"/>
      <c r="D11" s="197"/>
      <c r="E11" s="197"/>
    </row>
    <row r="12" spans="1:9" ht="24.9" customHeight="1" x14ac:dyDescent="0.25">
      <c r="A12" s="220"/>
      <c r="B12" s="197"/>
      <c r="C12" s="197"/>
      <c r="D12" s="197"/>
      <c r="E12" s="197"/>
    </row>
    <row r="13" spans="1:9" ht="24.9" customHeight="1" x14ac:dyDescent="0.25">
      <c r="A13" s="220"/>
      <c r="B13" s="197"/>
      <c r="C13" s="197"/>
      <c r="D13" s="197"/>
      <c r="E13" s="197"/>
    </row>
    <row r="14" spans="1:9" ht="24.9" customHeight="1" x14ac:dyDescent="0.25">
      <c r="A14" s="220"/>
      <c r="B14" s="197"/>
      <c r="C14" s="197"/>
      <c r="D14" s="197"/>
      <c r="E14" s="197"/>
    </row>
    <row r="15" spans="1:9" ht="24.9" customHeight="1" x14ac:dyDescent="0.25">
      <c r="A15" s="220"/>
      <c r="B15" s="197"/>
      <c r="C15" s="197"/>
      <c r="D15" s="197"/>
      <c r="E15" s="197"/>
      <c r="I15" t="s">
        <v>153</v>
      </c>
    </row>
    <row r="16" spans="1:9" ht="24.9" customHeight="1" x14ac:dyDescent="0.25">
      <c r="A16" s="220"/>
      <c r="B16" s="197"/>
      <c r="C16" s="197"/>
      <c r="D16" s="197"/>
      <c r="E16" s="197"/>
    </row>
    <row r="17" spans="1:5" ht="24.9" customHeight="1" x14ac:dyDescent="0.25">
      <c r="A17" s="220"/>
      <c r="B17" s="197"/>
      <c r="C17" s="197"/>
      <c r="D17" s="197"/>
      <c r="E17" s="197"/>
    </row>
    <row r="18" spans="1:5" ht="24.9" customHeight="1" x14ac:dyDescent="0.25">
      <c r="A18" s="220"/>
      <c r="B18" s="197"/>
      <c r="C18" s="197"/>
      <c r="D18" s="197"/>
      <c r="E18" s="197"/>
    </row>
    <row r="19" spans="1:5" ht="24.9" customHeight="1" x14ac:dyDescent="0.25">
      <c r="A19" s="220"/>
      <c r="B19" s="197"/>
      <c r="C19" s="197"/>
      <c r="D19" s="197"/>
      <c r="E19" s="197"/>
    </row>
    <row r="20" spans="1:5" ht="24.9" customHeight="1" x14ac:dyDescent="0.25">
      <c r="A20" s="220"/>
      <c r="B20" s="197"/>
      <c r="C20" s="197"/>
      <c r="D20" s="197"/>
      <c r="E20" s="197"/>
    </row>
    <row r="21" spans="1:5" ht="24.9" customHeight="1" x14ac:dyDescent="0.25">
      <c r="A21" s="220"/>
      <c r="B21" s="197"/>
      <c r="C21" s="197"/>
      <c r="D21" s="197"/>
      <c r="E21" s="197"/>
    </row>
    <row r="22" spans="1:5" ht="24.9" customHeight="1" x14ac:dyDescent="0.25">
      <c r="A22" s="220"/>
      <c r="B22" s="197"/>
      <c r="C22" s="197"/>
      <c r="D22" s="197"/>
      <c r="E22" s="197"/>
    </row>
    <row r="23" spans="1:5" ht="24.9" customHeight="1" x14ac:dyDescent="0.25">
      <c r="A23" s="220"/>
      <c r="B23" s="197"/>
      <c r="C23" s="197"/>
      <c r="D23" s="197"/>
      <c r="E23" s="197"/>
    </row>
    <row r="24" spans="1:5" x14ac:dyDescent="0.25">
      <c r="A24" s="221"/>
      <c r="B24" s="196"/>
      <c r="C24" s="196"/>
      <c r="D24" s="196"/>
      <c r="E24" s="196"/>
    </row>
    <row r="25" spans="1:5" x14ac:dyDescent="0.25">
      <c r="A25" s="221"/>
      <c r="B25" s="196"/>
      <c r="C25" s="196"/>
      <c r="D25" s="196"/>
      <c r="E25" s="196"/>
    </row>
    <row r="26" spans="1:5" x14ac:dyDescent="0.25">
      <c r="A26" s="221"/>
      <c r="B26" s="196"/>
      <c r="C26" s="196"/>
      <c r="D26" s="196"/>
      <c r="E26" s="196"/>
    </row>
    <row r="27" spans="1:5" x14ac:dyDescent="0.25">
      <c r="A27" s="221"/>
      <c r="B27" s="196"/>
      <c r="C27" s="196"/>
      <c r="D27" s="196"/>
      <c r="E27" s="196"/>
    </row>
    <row r="28" spans="1:5" x14ac:dyDescent="0.25">
      <c r="A28" s="221"/>
      <c r="B28" s="196"/>
      <c r="C28" s="196"/>
      <c r="D28" s="196"/>
      <c r="E28" s="196"/>
    </row>
    <row r="29" spans="1:5" x14ac:dyDescent="0.25">
      <c r="A29" s="221"/>
      <c r="B29" s="196"/>
      <c r="C29" s="196"/>
      <c r="D29" s="196"/>
      <c r="E29" s="196"/>
    </row>
    <row r="30" spans="1:5" x14ac:dyDescent="0.25">
      <c r="A30" s="221"/>
      <c r="B30" s="196"/>
      <c r="C30" s="196"/>
      <c r="D30" s="196"/>
      <c r="E30" s="196"/>
    </row>
    <row r="31" spans="1:5" x14ac:dyDescent="0.25">
      <c r="A31" s="221"/>
      <c r="B31" s="196"/>
      <c r="C31" s="196"/>
      <c r="D31" s="196"/>
      <c r="E31" s="196"/>
    </row>
    <row r="32" spans="1:5" x14ac:dyDescent="0.25">
      <c r="A32" s="221"/>
      <c r="B32" s="196"/>
      <c r="C32" s="196"/>
      <c r="D32" s="196"/>
      <c r="E32" s="196"/>
    </row>
    <row r="33" spans="1:5" x14ac:dyDescent="0.25">
      <c r="A33" s="221"/>
      <c r="B33" s="196"/>
      <c r="C33" s="196"/>
      <c r="D33" s="196"/>
      <c r="E33" s="196"/>
    </row>
    <row r="34" spans="1:5" x14ac:dyDescent="0.25">
      <c r="A34" s="221"/>
      <c r="B34" s="196"/>
      <c r="C34" s="196"/>
      <c r="D34" s="196"/>
      <c r="E34" s="196"/>
    </row>
    <row r="35" spans="1:5" x14ac:dyDescent="0.25">
      <c r="A35" s="221"/>
      <c r="B35" s="196"/>
      <c r="C35" s="196"/>
      <c r="D35" s="196"/>
      <c r="E35" s="196"/>
    </row>
    <row r="36" spans="1:5" x14ac:dyDescent="0.25">
      <c r="A36" s="221"/>
      <c r="B36" s="196"/>
      <c r="C36" s="196"/>
      <c r="D36" s="196"/>
      <c r="E36" s="196"/>
    </row>
    <row r="37" spans="1:5" x14ac:dyDescent="0.25">
      <c r="A37" s="221"/>
      <c r="B37" s="196"/>
      <c r="C37" s="196"/>
      <c r="D37" s="196"/>
      <c r="E37" s="196"/>
    </row>
    <row r="38" spans="1:5" x14ac:dyDescent="0.25">
      <c r="A38" s="221"/>
      <c r="B38" s="196"/>
      <c r="C38" s="196"/>
      <c r="D38" s="196"/>
      <c r="E38" s="196"/>
    </row>
    <row r="39" spans="1:5" x14ac:dyDescent="0.25">
      <c r="A39" s="221"/>
      <c r="B39" s="196"/>
      <c r="C39" s="196"/>
      <c r="D39" s="196"/>
      <c r="E39" s="196"/>
    </row>
    <row r="40" spans="1:5" x14ac:dyDescent="0.25">
      <c r="A40" s="221"/>
      <c r="B40" s="196"/>
      <c r="C40" s="196"/>
      <c r="D40" s="196"/>
      <c r="E40" s="196"/>
    </row>
    <row r="41" spans="1:5" x14ac:dyDescent="0.25">
      <c r="A41" s="221"/>
      <c r="B41" s="196"/>
      <c r="C41" s="196"/>
      <c r="D41" s="196"/>
      <c r="E41" s="196"/>
    </row>
    <row r="42" spans="1:5" x14ac:dyDescent="0.25">
      <c r="A42" s="221"/>
      <c r="B42" s="196"/>
      <c r="C42" s="196"/>
      <c r="D42" s="196"/>
      <c r="E42" s="196"/>
    </row>
    <row r="43" spans="1:5" x14ac:dyDescent="0.25">
      <c r="A43" s="221"/>
      <c r="B43" s="196"/>
      <c r="C43" s="196"/>
      <c r="D43" s="196"/>
      <c r="E43" s="196"/>
    </row>
    <row r="44" spans="1:5" x14ac:dyDescent="0.25">
      <c r="A44" s="221"/>
      <c r="B44" s="196"/>
      <c r="C44" s="196"/>
      <c r="D44" s="196"/>
      <c r="E44" s="196"/>
    </row>
    <row r="45" spans="1:5" x14ac:dyDescent="0.25">
      <c r="A45" s="221"/>
      <c r="B45" s="196"/>
      <c r="C45" s="196"/>
      <c r="D45" s="196"/>
      <c r="E45" s="196"/>
    </row>
    <row r="46" spans="1:5" x14ac:dyDescent="0.25">
      <c r="A46" s="221"/>
      <c r="B46" s="196"/>
      <c r="C46" s="196"/>
      <c r="D46" s="196"/>
      <c r="E46" s="196"/>
    </row>
    <row r="47" spans="1:5" x14ac:dyDescent="0.25">
      <c r="A47" s="221"/>
      <c r="B47" s="196"/>
      <c r="C47" s="196"/>
      <c r="D47" s="196"/>
      <c r="E47" s="196"/>
    </row>
    <row r="48" spans="1:5" x14ac:dyDescent="0.25">
      <c r="A48" s="221"/>
      <c r="B48" s="196"/>
      <c r="C48" s="196"/>
      <c r="D48" s="196"/>
      <c r="E48" s="196"/>
    </row>
    <row r="49" spans="1:5" x14ac:dyDescent="0.25">
      <c r="A49" s="221"/>
      <c r="B49" s="196"/>
      <c r="C49" s="196"/>
      <c r="D49" s="196"/>
      <c r="E49" s="196"/>
    </row>
    <row r="50" spans="1:5" x14ac:dyDescent="0.25">
      <c r="A50" s="221"/>
      <c r="B50" s="196"/>
      <c r="C50" s="196"/>
      <c r="D50" s="196"/>
      <c r="E50" s="196"/>
    </row>
    <row r="51" spans="1:5" x14ac:dyDescent="0.25">
      <c r="A51" s="221"/>
      <c r="B51" s="196"/>
      <c r="C51" s="196"/>
      <c r="D51" s="196"/>
      <c r="E51" s="196"/>
    </row>
    <row r="52" spans="1:5" x14ac:dyDescent="0.25">
      <c r="A52" s="221"/>
      <c r="B52" s="196"/>
      <c r="C52" s="196"/>
      <c r="D52" s="196"/>
      <c r="E52" s="196"/>
    </row>
    <row r="53" spans="1:5" x14ac:dyDescent="0.25">
      <c r="A53" s="221"/>
      <c r="B53" s="196"/>
      <c r="C53" s="196"/>
      <c r="D53" s="196"/>
      <c r="E53" s="196"/>
    </row>
    <row r="54" spans="1:5" x14ac:dyDescent="0.25">
      <c r="A54" s="221"/>
      <c r="B54" s="196"/>
      <c r="C54" s="196"/>
      <c r="D54" s="196"/>
      <c r="E54" s="196"/>
    </row>
    <row r="55" spans="1:5" x14ac:dyDescent="0.25">
      <c r="A55" s="221"/>
      <c r="B55" s="196"/>
      <c r="C55" s="196"/>
      <c r="D55" s="196"/>
      <c r="E55" s="196"/>
    </row>
    <row r="56" spans="1:5" x14ac:dyDescent="0.25">
      <c r="A56" s="221"/>
      <c r="B56" s="196"/>
      <c r="C56" s="196"/>
      <c r="D56" s="196"/>
      <c r="E56" s="196"/>
    </row>
    <row r="57" spans="1:5" x14ac:dyDescent="0.25">
      <c r="A57" s="221"/>
      <c r="B57" s="196"/>
      <c r="C57" s="196"/>
      <c r="D57" s="196"/>
      <c r="E57" s="196"/>
    </row>
    <row r="58" spans="1:5" x14ac:dyDescent="0.25">
      <c r="A58" s="221"/>
      <c r="B58" s="196"/>
      <c r="C58" s="196"/>
      <c r="D58" s="196"/>
      <c r="E58" s="196"/>
    </row>
    <row r="59" spans="1:5" x14ac:dyDescent="0.25">
      <c r="A59" s="221"/>
      <c r="B59" s="196"/>
      <c r="C59" s="196"/>
      <c r="D59" s="196"/>
      <c r="E59" s="196"/>
    </row>
    <row r="60" spans="1:5" x14ac:dyDescent="0.25">
      <c r="A60" s="221"/>
      <c r="B60" s="196"/>
      <c r="C60" s="196"/>
      <c r="D60" s="196"/>
      <c r="E60" s="196"/>
    </row>
    <row r="61" spans="1:5" x14ac:dyDescent="0.25">
      <c r="A61" s="221"/>
      <c r="B61" s="196"/>
      <c r="C61" s="196"/>
      <c r="D61" s="196"/>
      <c r="E61" s="196"/>
    </row>
    <row r="62" spans="1:5" x14ac:dyDescent="0.25">
      <c r="A62" s="221"/>
      <c r="B62" s="196"/>
      <c r="C62" s="196"/>
      <c r="D62" s="196"/>
      <c r="E62" s="196"/>
    </row>
    <row r="63" spans="1:5" x14ac:dyDescent="0.25">
      <c r="A63" s="221"/>
      <c r="B63" s="196"/>
      <c r="C63" s="196"/>
      <c r="D63" s="196"/>
      <c r="E63" s="196"/>
    </row>
    <row r="64" spans="1:5" x14ac:dyDescent="0.25">
      <c r="A64" s="221"/>
      <c r="B64" s="196"/>
      <c r="C64" s="196"/>
      <c r="D64" s="196"/>
      <c r="E64" s="196"/>
    </row>
    <row r="65" spans="1:5" x14ac:dyDescent="0.25">
      <c r="A65" s="221"/>
      <c r="B65" s="196"/>
      <c r="C65" s="196"/>
      <c r="D65" s="196"/>
      <c r="E65" s="196"/>
    </row>
    <row r="66" spans="1:5" x14ac:dyDescent="0.25">
      <c r="A66" s="221"/>
      <c r="B66" s="196"/>
      <c r="C66" s="196"/>
      <c r="D66" s="196"/>
      <c r="E66" s="196"/>
    </row>
    <row r="67" spans="1:5" x14ac:dyDescent="0.25">
      <c r="A67" s="221"/>
      <c r="B67" s="196"/>
      <c r="C67" s="196"/>
      <c r="D67" s="196"/>
      <c r="E67" s="196"/>
    </row>
    <row r="68" spans="1:5" x14ac:dyDescent="0.25">
      <c r="A68" s="221"/>
      <c r="B68" s="196"/>
      <c r="C68" s="196"/>
      <c r="D68" s="196"/>
      <c r="E68" s="196"/>
    </row>
    <row r="69" spans="1:5" x14ac:dyDescent="0.25">
      <c r="A69" s="221"/>
      <c r="B69" s="196"/>
      <c r="C69" s="196"/>
      <c r="D69" s="196"/>
      <c r="E69" s="196"/>
    </row>
    <row r="70" spans="1:5" x14ac:dyDescent="0.25">
      <c r="A70" s="221"/>
      <c r="B70" s="196"/>
      <c r="C70" s="196"/>
      <c r="D70" s="196"/>
      <c r="E70" s="196"/>
    </row>
    <row r="71" spans="1:5" x14ac:dyDescent="0.25">
      <c r="A71" s="221"/>
      <c r="B71" s="196"/>
      <c r="C71" s="196"/>
      <c r="D71" s="196"/>
      <c r="E71" s="196"/>
    </row>
    <row r="72" spans="1:5" x14ac:dyDescent="0.25">
      <c r="A72" s="221"/>
      <c r="B72" s="196"/>
      <c r="C72" s="196"/>
      <c r="D72" s="196"/>
      <c r="E72" s="196"/>
    </row>
    <row r="73" spans="1:5" x14ac:dyDescent="0.25">
      <c r="A73" s="221"/>
      <c r="B73" s="196"/>
      <c r="C73" s="196"/>
      <c r="D73" s="196"/>
      <c r="E73" s="196"/>
    </row>
    <row r="74" spans="1:5" x14ac:dyDescent="0.25">
      <c r="A74" s="221"/>
      <c r="B74" s="196"/>
      <c r="C74" s="196"/>
      <c r="D74" s="196"/>
      <c r="E74" s="196"/>
    </row>
    <row r="75" spans="1:5" x14ac:dyDescent="0.25">
      <c r="A75" s="221"/>
      <c r="B75" s="196"/>
      <c r="C75" s="196"/>
      <c r="D75" s="196"/>
      <c r="E75" s="196"/>
    </row>
    <row r="76" spans="1:5" x14ac:dyDescent="0.25">
      <c r="A76" s="221"/>
      <c r="B76" s="196"/>
      <c r="C76" s="196"/>
      <c r="D76" s="196"/>
      <c r="E76" s="196"/>
    </row>
    <row r="77" spans="1:5" x14ac:dyDescent="0.25">
      <c r="A77" s="221"/>
      <c r="B77" s="196"/>
      <c r="C77" s="196"/>
      <c r="D77" s="196"/>
      <c r="E77" s="196"/>
    </row>
    <row r="78" spans="1:5" x14ac:dyDescent="0.25">
      <c r="A78" s="221"/>
      <c r="B78" s="196"/>
      <c r="C78" s="196"/>
      <c r="D78" s="196"/>
      <c r="E78" s="196"/>
    </row>
    <row r="79" spans="1:5" x14ac:dyDescent="0.25">
      <c r="A79" s="221"/>
      <c r="B79" s="196"/>
      <c r="C79" s="196"/>
      <c r="D79" s="196"/>
      <c r="E79" s="196"/>
    </row>
    <row r="80" spans="1:5" x14ac:dyDescent="0.25">
      <c r="A80" s="221"/>
      <c r="B80" s="196"/>
      <c r="C80" s="196"/>
      <c r="D80" s="196"/>
      <c r="E80" s="196"/>
    </row>
    <row r="81" spans="1:5" x14ac:dyDescent="0.25">
      <c r="A81" s="221"/>
      <c r="B81" s="196"/>
      <c r="C81" s="196"/>
      <c r="D81" s="196"/>
      <c r="E81" s="196"/>
    </row>
    <row r="82" spans="1:5" x14ac:dyDescent="0.25">
      <c r="A82" s="221"/>
      <c r="B82" s="196"/>
      <c r="C82" s="196"/>
      <c r="D82" s="196"/>
      <c r="E82" s="196"/>
    </row>
    <row r="83" spans="1:5" x14ac:dyDescent="0.25">
      <c r="A83" s="221"/>
      <c r="B83" s="196"/>
      <c r="C83" s="196"/>
      <c r="D83" s="196"/>
      <c r="E83" s="196"/>
    </row>
    <row r="84" spans="1:5" x14ac:dyDescent="0.25">
      <c r="A84" s="221"/>
      <c r="B84" s="196"/>
      <c r="C84" s="196"/>
      <c r="D84" s="196"/>
      <c r="E84" s="196"/>
    </row>
    <row r="85" spans="1:5" x14ac:dyDescent="0.25">
      <c r="A85" s="221"/>
      <c r="B85" s="196"/>
      <c r="C85" s="196"/>
      <c r="D85" s="196"/>
      <c r="E85" s="196"/>
    </row>
    <row r="86" spans="1:5" x14ac:dyDescent="0.25">
      <c r="A86" s="221"/>
      <c r="B86" s="196"/>
      <c r="C86" s="196"/>
      <c r="D86" s="196"/>
      <c r="E86" s="196"/>
    </row>
    <row r="87" spans="1:5" x14ac:dyDescent="0.25">
      <c r="A87" s="221"/>
      <c r="B87" s="196"/>
      <c r="C87" s="196"/>
      <c r="D87" s="196"/>
      <c r="E87" s="196"/>
    </row>
    <row r="88" spans="1:5" x14ac:dyDescent="0.25">
      <c r="A88" s="221"/>
      <c r="B88" s="196"/>
      <c r="C88" s="196"/>
      <c r="D88" s="196"/>
      <c r="E88" s="196"/>
    </row>
    <row r="89" spans="1:5" x14ac:dyDescent="0.25">
      <c r="A89" s="221"/>
      <c r="B89" s="196"/>
      <c r="C89" s="196"/>
      <c r="D89" s="196"/>
      <c r="E89" s="196"/>
    </row>
    <row r="90" spans="1:5" x14ac:dyDescent="0.25">
      <c r="A90" s="221"/>
      <c r="B90" s="196"/>
      <c r="C90" s="196"/>
      <c r="D90" s="196"/>
      <c r="E90" s="196"/>
    </row>
    <row r="91" spans="1:5" x14ac:dyDescent="0.25">
      <c r="A91" s="221"/>
      <c r="B91" s="196"/>
      <c r="C91" s="196"/>
      <c r="D91" s="196"/>
      <c r="E91" s="196"/>
    </row>
    <row r="92" spans="1:5" x14ac:dyDescent="0.25">
      <c r="A92" s="221"/>
      <c r="B92" s="196"/>
      <c r="C92" s="196"/>
      <c r="D92" s="196"/>
      <c r="E92" s="196"/>
    </row>
    <row r="93" spans="1:5" x14ac:dyDescent="0.25">
      <c r="A93" s="221"/>
      <c r="B93" s="196"/>
      <c r="C93" s="196"/>
      <c r="D93" s="196"/>
      <c r="E93" s="196"/>
    </row>
    <row r="94" spans="1:5" x14ac:dyDescent="0.25">
      <c r="A94" s="221"/>
      <c r="B94" s="196"/>
      <c r="C94" s="196"/>
      <c r="D94" s="196"/>
      <c r="E94" s="196"/>
    </row>
    <row r="95" spans="1:5" x14ac:dyDescent="0.25">
      <c r="A95" s="221"/>
      <c r="B95" s="196"/>
      <c r="C95" s="196"/>
      <c r="D95" s="196"/>
      <c r="E95" s="196"/>
    </row>
    <row r="96" spans="1:5" x14ac:dyDescent="0.25">
      <c r="A96" s="221"/>
      <c r="B96" s="196"/>
      <c r="C96" s="196"/>
      <c r="D96" s="196"/>
      <c r="E96" s="196"/>
    </row>
    <row r="97" spans="1:5" x14ac:dyDescent="0.25">
      <c r="A97" s="221"/>
      <c r="B97" s="196"/>
      <c r="C97" s="196"/>
      <c r="D97" s="196"/>
      <c r="E97" s="196"/>
    </row>
    <row r="98" spans="1:5" x14ac:dyDescent="0.25">
      <c r="A98" s="221"/>
      <c r="B98" s="196"/>
      <c r="C98" s="196"/>
      <c r="D98" s="196"/>
      <c r="E98" s="196"/>
    </row>
    <row r="99" spans="1:5" x14ac:dyDescent="0.25">
      <c r="A99" s="221"/>
      <c r="B99" s="196"/>
      <c r="C99" s="196"/>
      <c r="D99" s="196"/>
      <c r="E99" s="196"/>
    </row>
    <row r="100" spans="1:5" x14ac:dyDescent="0.25">
      <c r="A100" s="221"/>
      <c r="B100" s="196"/>
      <c r="C100" s="196"/>
      <c r="D100" s="196"/>
      <c r="E100" s="196"/>
    </row>
    <row r="101" spans="1:5" x14ac:dyDescent="0.25">
      <c r="A101" s="221"/>
      <c r="B101" s="196"/>
      <c r="C101" s="196"/>
      <c r="D101" s="196"/>
      <c r="E101" s="196"/>
    </row>
    <row r="102" spans="1:5" x14ac:dyDescent="0.25">
      <c r="A102" s="221"/>
      <c r="B102" s="196"/>
      <c r="C102" s="196"/>
      <c r="D102" s="196"/>
      <c r="E102" s="196"/>
    </row>
    <row r="103" spans="1:5" x14ac:dyDescent="0.25">
      <c r="A103" s="221"/>
      <c r="B103" s="196"/>
      <c r="C103" s="196"/>
      <c r="D103" s="196"/>
      <c r="E103" s="196"/>
    </row>
    <row r="104" spans="1:5" x14ac:dyDescent="0.25">
      <c r="A104" s="221"/>
      <c r="B104" s="196"/>
      <c r="C104" s="196"/>
      <c r="D104" s="196"/>
      <c r="E104" s="196"/>
    </row>
    <row r="105" spans="1:5" x14ac:dyDescent="0.25">
      <c r="A105" s="221"/>
      <c r="B105" s="196"/>
      <c r="C105" s="196"/>
      <c r="D105" s="196"/>
      <c r="E105" s="196"/>
    </row>
    <row r="106" spans="1:5" x14ac:dyDescent="0.25">
      <c r="A106" s="221"/>
      <c r="B106" s="196"/>
      <c r="C106" s="196"/>
      <c r="D106" s="196"/>
      <c r="E106" s="196"/>
    </row>
    <row r="107" spans="1:5" x14ac:dyDescent="0.25">
      <c r="A107" s="221"/>
      <c r="B107" s="196"/>
      <c r="C107" s="196"/>
      <c r="D107" s="196"/>
      <c r="E107" s="196"/>
    </row>
    <row r="108" spans="1:5" x14ac:dyDescent="0.25">
      <c r="A108" s="221"/>
      <c r="B108" s="196"/>
      <c r="C108" s="196"/>
      <c r="D108" s="196"/>
      <c r="E108" s="196"/>
    </row>
    <row r="109" spans="1:5" x14ac:dyDescent="0.25">
      <c r="A109" s="221"/>
      <c r="B109" s="196"/>
      <c r="C109" s="196"/>
      <c r="D109" s="196"/>
      <c r="E109" s="196"/>
    </row>
    <row r="110" spans="1:5" x14ac:dyDescent="0.25">
      <c r="A110" s="221"/>
      <c r="B110" s="196"/>
      <c r="C110" s="196"/>
      <c r="D110" s="196"/>
      <c r="E110" s="196"/>
    </row>
    <row r="111" spans="1:5" x14ac:dyDescent="0.25">
      <c r="A111" s="221"/>
      <c r="B111" s="196"/>
      <c r="C111" s="196"/>
      <c r="D111" s="196"/>
      <c r="E111" s="196"/>
    </row>
    <row r="112" spans="1:5" x14ac:dyDescent="0.25">
      <c r="A112" s="221"/>
      <c r="B112" s="196"/>
      <c r="C112" s="196"/>
      <c r="D112" s="196"/>
      <c r="E112" s="196"/>
    </row>
    <row r="113" spans="1:5" x14ac:dyDescent="0.25">
      <c r="A113" s="221"/>
      <c r="B113" s="196"/>
      <c r="C113" s="196"/>
      <c r="D113" s="196"/>
      <c r="E113" s="196"/>
    </row>
    <row r="114" spans="1:5" x14ac:dyDescent="0.25">
      <c r="A114" s="221"/>
      <c r="B114" s="196"/>
      <c r="C114" s="196"/>
      <c r="D114" s="196"/>
      <c r="E114" s="196"/>
    </row>
    <row r="115" spans="1:5" x14ac:dyDescent="0.25">
      <c r="A115" s="221"/>
      <c r="B115" s="196"/>
      <c r="C115" s="196"/>
      <c r="D115" s="196"/>
      <c r="E115" s="196"/>
    </row>
    <row r="116" spans="1:5" x14ac:dyDescent="0.25">
      <c r="A116" s="221"/>
      <c r="B116" s="196"/>
      <c r="C116" s="196"/>
      <c r="D116" s="196"/>
      <c r="E116" s="196"/>
    </row>
    <row r="117" spans="1:5" x14ac:dyDescent="0.25">
      <c r="A117" s="221"/>
      <c r="B117" s="196"/>
      <c r="C117" s="196"/>
      <c r="D117" s="196"/>
      <c r="E117" s="196"/>
    </row>
    <row r="118" spans="1:5" x14ac:dyDescent="0.25">
      <c r="A118" s="221"/>
      <c r="B118" s="196"/>
      <c r="C118" s="196"/>
      <c r="D118" s="196"/>
      <c r="E118" s="196"/>
    </row>
    <row r="119" spans="1:5" x14ac:dyDescent="0.25">
      <c r="A119" s="221"/>
      <c r="B119" s="196"/>
      <c r="C119" s="196"/>
      <c r="D119" s="196"/>
      <c r="E119" s="196"/>
    </row>
    <row r="120" spans="1:5" x14ac:dyDescent="0.25">
      <c r="A120" s="221"/>
      <c r="B120" s="196"/>
      <c r="C120" s="196"/>
      <c r="D120" s="196"/>
      <c r="E120" s="196"/>
    </row>
    <row r="121" spans="1:5" x14ac:dyDescent="0.25">
      <c r="A121" s="221"/>
      <c r="B121" s="196"/>
      <c r="C121" s="196"/>
      <c r="D121" s="196"/>
      <c r="E121" s="196"/>
    </row>
    <row r="122" spans="1:5" x14ac:dyDescent="0.25">
      <c r="A122" s="221"/>
      <c r="B122" s="196"/>
      <c r="C122" s="196"/>
      <c r="D122" s="196"/>
      <c r="E122" s="196"/>
    </row>
    <row r="123" spans="1:5" x14ac:dyDescent="0.25">
      <c r="A123" s="221"/>
      <c r="B123" s="196"/>
      <c r="C123" s="196"/>
      <c r="D123" s="196"/>
      <c r="E123" s="196"/>
    </row>
    <row r="124" spans="1:5" x14ac:dyDescent="0.25">
      <c r="A124" s="221"/>
      <c r="B124" s="196"/>
      <c r="C124" s="196"/>
      <c r="D124" s="196"/>
      <c r="E124" s="196"/>
    </row>
    <row r="125" spans="1:5" x14ac:dyDescent="0.25">
      <c r="A125" s="221"/>
      <c r="B125" s="196"/>
      <c r="C125" s="196"/>
      <c r="D125" s="196"/>
      <c r="E125" s="196"/>
    </row>
    <row r="126" spans="1:5" x14ac:dyDescent="0.25">
      <c r="A126" s="221"/>
      <c r="B126" s="196"/>
      <c r="C126" s="196"/>
      <c r="D126" s="196"/>
      <c r="E126" s="196"/>
    </row>
    <row r="127" spans="1:5" x14ac:dyDescent="0.25">
      <c r="A127" s="221"/>
      <c r="B127" s="196"/>
      <c r="C127" s="196"/>
      <c r="D127" s="196"/>
      <c r="E127" s="196"/>
    </row>
    <row r="128" spans="1:5" x14ac:dyDescent="0.25">
      <c r="A128" s="221"/>
      <c r="B128" s="196"/>
      <c r="C128" s="196"/>
      <c r="D128" s="196"/>
      <c r="E128" s="196"/>
    </row>
    <row r="129" spans="1:5" x14ac:dyDescent="0.25">
      <c r="A129" s="221"/>
      <c r="B129" s="196"/>
      <c r="C129" s="196"/>
      <c r="D129" s="196"/>
      <c r="E129" s="196"/>
    </row>
    <row r="130" spans="1:5" x14ac:dyDescent="0.25">
      <c r="A130" s="221"/>
      <c r="B130" s="196"/>
      <c r="C130" s="196"/>
      <c r="D130" s="196"/>
      <c r="E130" s="196"/>
    </row>
    <row r="131" spans="1:5" x14ac:dyDescent="0.25">
      <c r="A131" s="221"/>
      <c r="B131" s="196"/>
      <c r="C131" s="196"/>
      <c r="D131" s="196"/>
      <c r="E131" s="196"/>
    </row>
    <row r="132" spans="1:5" x14ac:dyDescent="0.25">
      <c r="A132" s="221"/>
      <c r="B132" s="196"/>
      <c r="C132" s="196"/>
      <c r="D132" s="196"/>
      <c r="E132" s="196"/>
    </row>
    <row r="133" spans="1:5" x14ac:dyDescent="0.25">
      <c r="A133" s="221"/>
      <c r="B133" s="196"/>
      <c r="C133" s="196"/>
      <c r="D133" s="196"/>
      <c r="E133" s="196"/>
    </row>
    <row r="134" spans="1:5" x14ac:dyDescent="0.25">
      <c r="A134" s="221"/>
      <c r="B134" s="196"/>
      <c r="C134" s="196"/>
      <c r="D134" s="196"/>
      <c r="E134" s="196"/>
    </row>
    <row r="135" spans="1:5" x14ac:dyDescent="0.25">
      <c r="A135" s="221"/>
      <c r="B135" s="196"/>
      <c r="C135" s="196"/>
      <c r="D135" s="196"/>
      <c r="E135" s="196"/>
    </row>
    <row r="136" spans="1:5" x14ac:dyDescent="0.25">
      <c r="A136" s="221"/>
      <c r="B136" s="196"/>
      <c r="C136" s="196"/>
      <c r="D136" s="196"/>
      <c r="E136" s="196"/>
    </row>
    <row r="137" spans="1:5" x14ac:dyDescent="0.25">
      <c r="A137" s="221"/>
      <c r="B137" s="196"/>
      <c r="C137" s="196"/>
      <c r="D137" s="196"/>
      <c r="E137" s="196"/>
    </row>
    <row r="138" spans="1:5" x14ac:dyDescent="0.25">
      <c r="A138" s="221"/>
      <c r="B138" s="196"/>
      <c r="C138" s="196"/>
      <c r="D138" s="196"/>
      <c r="E138" s="196"/>
    </row>
    <row r="139" spans="1:5" x14ac:dyDescent="0.25">
      <c r="A139" s="221"/>
      <c r="B139" s="196"/>
      <c r="C139" s="196"/>
      <c r="D139" s="196"/>
      <c r="E139" s="196"/>
    </row>
    <row r="140" spans="1:5" x14ac:dyDescent="0.25">
      <c r="A140" s="221"/>
      <c r="B140" s="196"/>
      <c r="C140" s="196"/>
      <c r="D140" s="196"/>
      <c r="E140" s="196"/>
    </row>
    <row r="141" spans="1:5" x14ac:dyDescent="0.25">
      <c r="A141" s="221"/>
      <c r="B141" s="196"/>
      <c r="C141" s="196"/>
      <c r="D141" s="196"/>
      <c r="E141" s="196"/>
    </row>
    <row r="142" spans="1:5" x14ac:dyDescent="0.25">
      <c r="A142" s="221"/>
      <c r="B142" s="196"/>
      <c r="C142" s="196"/>
      <c r="D142" s="196"/>
      <c r="E142" s="196"/>
    </row>
    <row r="143" spans="1:5" x14ac:dyDescent="0.25">
      <c r="A143" s="221"/>
      <c r="B143" s="196"/>
      <c r="C143" s="196"/>
      <c r="D143" s="196"/>
      <c r="E143" s="196"/>
    </row>
    <row r="144" spans="1:5" x14ac:dyDescent="0.25">
      <c r="A144" s="221"/>
      <c r="B144" s="196"/>
      <c r="C144" s="196"/>
      <c r="D144" s="196"/>
      <c r="E144" s="196"/>
    </row>
    <row r="145" spans="1:5" x14ac:dyDescent="0.25">
      <c r="A145" s="221"/>
      <c r="B145" s="196"/>
      <c r="C145" s="196"/>
      <c r="D145" s="196"/>
      <c r="E145" s="196"/>
    </row>
    <row r="146" spans="1:5" x14ac:dyDescent="0.25">
      <c r="A146" s="221"/>
      <c r="B146" s="196"/>
      <c r="C146" s="196"/>
      <c r="D146" s="196"/>
      <c r="E146" s="196"/>
    </row>
    <row r="147" spans="1:5" x14ac:dyDescent="0.25">
      <c r="A147" s="221"/>
      <c r="B147" s="196"/>
      <c r="C147" s="196"/>
      <c r="D147" s="196"/>
      <c r="E147" s="196"/>
    </row>
    <row r="148" spans="1:5" x14ac:dyDescent="0.25">
      <c r="A148" s="221"/>
      <c r="B148" s="196"/>
      <c r="C148" s="196"/>
      <c r="D148" s="196"/>
      <c r="E148" s="196"/>
    </row>
    <row r="149" spans="1:5" x14ac:dyDescent="0.25">
      <c r="A149" s="221"/>
      <c r="B149" s="196"/>
      <c r="C149" s="196"/>
      <c r="D149" s="196"/>
      <c r="E149" s="196"/>
    </row>
    <row r="150" spans="1:5" x14ac:dyDescent="0.25">
      <c r="A150" s="221"/>
      <c r="B150" s="196"/>
      <c r="C150" s="196"/>
      <c r="D150" s="196"/>
      <c r="E150" s="196"/>
    </row>
    <row r="151" spans="1:5" x14ac:dyDescent="0.25">
      <c r="A151" s="221"/>
      <c r="B151" s="196"/>
      <c r="C151" s="196"/>
      <c r="D151" s="196"/>
      <c r="E151" s="196"/>
    </row>
    <row r="152" spans="1:5" x14ac:dyDescent="0.25">
      <c r="A152" s="221"/>
      <c r="B152" s="196"/>
      <c r="C152" s="196"/>
      <c r="D152" s="196"/>
      <c r="E152" s="196"/>
    </row>
    <row r="153" spans="1:5" x14ac:dyDescent="0.25">
      <c r="A153" s="221"/>
      <c r="B153" s="196"/>
      <c r="C153" s="196"/>
      <c r="D153" s="196"/>
      <c r="E153" s="196"/>
    </row>
    <row r="154" spans="1:5" x14ac:dyDescent="0.25">
      <c r="A154" s="221"/>
      <c r="B154" s="196"/>
      <c r="C154" s="196"/>
      <c r="D154" s="196"/>
      <c r="E154" s="196"/>
    </row>
    <row r="155" spans="1:5" x14ac:dyDescent="0.25">
      <c r="A155" s="221"/>
      <c r="B155" s="196"/>
      <c r="C155" s="196"/>
      <c r="D155" s="196"/>
      <c r="E155" s="196"/>
    </row>
    <row r="156" spans="1:5" x14ac:dyDescent="0.25">
      <c r="A156" s="221"/>
      <c r="B156" s="196"/>
      <c r="C156" s="196"/>
      <c r="D156" s="196"/>
      <c r="E156" s="196"/>
    </row>
    <row r="157" spans="1:5" x14ac:dyDescent="0.25">
      <c r="A157" s="221"/>
      <c r="B157" s="196"/>
      <c r="C157" s="196"/>
      <c r="D157" s="196"/>
      <c r="E157" s="196"/>
    </row>
    <row r="158" spans="1:5" x14ac:dyDescent="0.25">
      <c r="A158" s="221"/>
      <c r="B158" s="196"/>
      <c r="C158" s="196"/>
      <c r="D158" s="196"/>
      <c r="E158" s="196"/>
    </row>
    <row r="159" spans="1:5" x14ac:dyDescent="0.25">
      <c r="A159" s="221"/>
      <c r="B159" s="196"/>
      <c r="C159" s="196"/>
      <c r="D159" s="196"/>
      <c r="E159" s="196"/>
    </row>
    <row r="160" spans="1:5" x14ac:dyDescent="0.25">
      <c r="A160" s="221"/>
      <c r="B160" s="196"/>
      <c r="C160" s="196"/>
      <c r="D160" s="196"/>
      <c r="E160" s="196"/>
    </row>
    <row r="161" spans="1:5" x14ac:dyDescent="0.25">
      <c r="A161" s="221"/>
      <c r="B161" s="196"/>
      <c r="C161" s="196"/>
      <c r="D161" s="196"/>
      <c r="E161" s="196"/>
    </row>
    <row r="162" spans="1:5" x14ac:dyDescent="0.25">
      <c r="A162" s="221"/>
      <c r="B162" s="196"/>
      <c r="C162" s="196"/>
      <c r="D162" s="196"/>
      <c r="E162" s="196"/>
    </row>
    <row r="163" spans="1:5" x14ac:dyDescent="0.25">
      <c r="A163" s="221"/>
      <c r="B163" s="196"/>
      <c r="C163" s="196"/>
      <c r="D163" s="196"/>
      <c r="E163" s="196"/>
    </row>
    <row r="164" spans="1:5" x14ac:dyDescent="0.25">
      <c r="A164" s="221"/>
      <c r="B164" s="196"/>
      <c r="C164" s="196"/>
      <c r="D164" s="196"/>
      <c r="E164" s="196"/>
    </row>
    <row r="165" spans="1:5" x14ac:dyDescent="0.25">
      <c r="A165" s="221"/>
      <c r="B165" s="196"/>
      <c r="C165" s="196"/>
      <c r="D165" s="196"/>
      <c r="E165" s="196"/>
    </row>
    <row r="166" spans="1:5" x14ac:dyDescent="0.25">
      <c r="A166" s="221"/>
      <c r="B166" s="196"/>
      <c r="C166" s="196"/>
      <c r="D166" s="196"/>
      <c r="E166" s="196"/>
    </row>
    <row r="167" spans="1:5" x14ac:dyDescent="0.25">
      <c r="A167" s="221"/>
      <c r="B167" s="196"/>
      <c r="C167" s="196"/>
      <c r="D167" s="196"/>
      <c r="E167" s="196"/>
    </row>
    <row r="168" spans="1:5" x14ac:dyDescent="0.25">
      <c r="A168" s="221"/>
      <c r="B168" s="196"/>
      <c r="C168" s="196"/>
      <c r="D168" s="196"/>
      <c r="E168" s="196"/>
    </row>
    <row r="169" spans="1:5" x14ac:dyDescent="0.25">
      <c r="A169" s="221"/>
      <c r="B169" s="196"/>
      <c r="C169" s="196"/>
      <c r="D169" s="196"/>
      <c r="E169" s="196"/>
    </row>
    <row r="170" spans="1:5" x14ac:dyDescent="0.25">
      <c r="A170" s="221"/>
      <c r="B170" s="196"/>
      <c r="C170" s="196"/>
      <c r="D170" s="196"/>
      <c r="E170" s="196"/>
    </row>
    <row r="171" spans="1:5" x14ac:dyDescent="0.25">
      <c r="A171" s="221"/>
      <c r="B171" s="196"/>
      <c r="C171" s="196"/>
      <c r="D171" s="196"/>
      <c r="E171" s="196"/>
    </row>
    <row r="172" spans="1:5" x14ac:dyDescent="0.25">
      <c r="A172" s="221"/>
      <c r="B172" s="196"/>
      <c r="C172" s="196"/>
      <c r="D172" s="196"/>
      <c r="E172" s="196"/>
    </row>
    <row r="173" spans="1:5" x14ac:dyDescent="0.25">
      <c r="A173" s="221"/>
      <c r="B173" s="196"/>
      <c r="C173" s="196"/>
      <c r="D173" s="196"/>
      <c r="E173" s="196"/>
    </row>
    <row r="174" spans="1:5" x14ac:dyDescent="0.25">
      <c r="A174" s="221"/>
      <c r="B174" s="196"/>
      <c r="C174" s="196"/>
      <c r="D174" s="196"/>
      <c r="E174" s="196"/>
    </row>
    <row r="175" spans="1:5" x14ac:dyDescent="0.25">
      <c r="A175" s="221"/>
      <c r="B175" s="196"/>
      <c r="C175" s="196"/>
      <c r="D175" s="196"/>
      <c r="E175" s="196"/>
    </row>
    <row r="176" spans="1:5" x14ac:dyDescent="0.25">
      <c r="A176" s="221"/>
      <c r="B176" s="196"/>
      <c r="C176" s="196"/>
      <c r="D176" s="196"/>
      <c r="E176" s="196"/>
    </row>
    <row r="177" spans="1:5" x14ac:dyDescent="0.25">
      <c r="A177" s="221"/>
      <c r="B177" s="196"/>
      <c r="C177" s="196"/>
      <c r="D177" s="196"/>
      <c r="E177" s="196"/>
    </row>
    <row r="178" spans="1:5" x14ac:dyDescent="0.25">
      <c r="A178" s="221"/>
      <c r="B178" s="196"/>
      <c r="C178" s="196"/>
      <c r="D178" s="196"/>
      <c r="E178" s="196"/>
    </row>
    <row r="179" spans="1:5" x14ac:dyDescent="0.25">
      <c r="A179" s="221"/>
      <c r="B179" s="196"/>
      <c r="C179" s="196"/>
      <c r="D179" s="196"/>
      <c r="E179" s="196"/>
    </row>
    <row r="180" spans="1:5" x14ac:dyDescent="0.25">
      <c r="A180" s="221"/>
      <c r="B180" s="196"/>
      <c r="C180" s="196"/>
      <c r="D180" s="196"/>
      <c r="E180" s="196"/>
    </row>
    <row r="181" spans="1:5" x14ac:dyDescent="0.25">
      <c r="A181" s="221"/>
      <c r="B181" s="196"/>
      <c r="C181" s="196"/>
      <c r="D181" s="196"/>
      <c r="E181" s="196"/>
    </row>
    <row r="182" spans="1:5" x14ac:dyDescent="0.25">
      <c r="A182" s="221"/>
      <c r="B182" s="196"/>
      <c r="C182" s="196"/>
      <c r="D182" s="196"/>
      <c r="E182" s="196"/>
    </row>
    <row r="183" spans="1:5" x14ac:dyDescent="0.25">
      <c r="A183" s="221"/>
      <c r="B183" s="196"/>
      <c r="C183" s="196"/>
      <c r="D183" s="196"/>
      <c r="E183" s="196"/>
    </row>
    <row r="184" spans="1:5" x14ac:dyDescent="0.25">
      <c r="A184" s="221"/>
      <c r="B184" s="196"/>
      <c r="C184" s="196"/>
      <c r="D184" s="196"/>
      <c r="E184" s="196"/>
    </row>
    <row r="185" spans="1:5" x14ac:dyDescent="0.25">
      <c r="A185" s="221"/>
      <c r="B185" s="196"/>
      <c r="C185" s="196"/>
      <c r="D185" s="196"/>
      <c r="E185" s="196"/>
    </row>
    <row r="186" spans="1:5" x14ac:dyDescent="0.25">
      <c r="A186" s="221"/>
      <c r="B186" s="196"/>
      <c r="C186" s="196"/>
      <c r="D186" s="196"/>
      <c r="E186" s="196"/>
    </row>
    <row r="187" spans="1:5" x14ac:dyDescent="0.25">
      <c r="A187" s="221"/>
      <c r="B187" s="196"/>
      <c r="C187" s="196"/>
      <c r="D187" s="196"/>
      <c r="E187" s="196"/>
    </row>
    <row r="188" spans="1:5" x14ac:dyDescent="0.25">
      <c r="A188" s="221"/>
      <c r="B188" s="196"/>
      <c r="C188" s="196"/>
      <c r="D188" s="196"/>
      <c r="E188" s="196"/>
    </row>
    <row r="189" spans="1:5" x14ac:dyDescent="0.25">
      <c r="A189" s="221"/>
      <c r="B189" s="196"/>
      <c r="C189" s="196"/>
      <c r="D189" s="196"/>
      <c r="E189" s="196"/>
    </row>
    <row r="190" spans="1:5" x14ac:dyDescent="0.25">
      <c r="A190" s="221"/>
      <c r="B190" s="196"/>
      <c r="C190" s="196"/>
      <c r="D190" s="196"/>
      <c r="E190" s="196"/>
    </row>
    <row r="191" spans="1:5" x14ac:dyDescent="0.25">
      <c r="A191" s="221"/>
      <c r="B191" s="196"/>
      <c r="C191" s="196"/>
      <c r="D191" s="196"/>
      <c r="E191" s="196"/>
    </row>
    <row r="192" spans="1:5" x14ac:dyDescent="0.25">
      <c r="A192" s="221"/>
      <c r="B192" s="196"/>
      <c r="C192" s="196"/>
      <c r="D192" s="196"/>
      <c r="E192" s="196"/>
    </row>
    <row r="193" spans="1:5" x14ac:dyDescent="0.25">
      <c r="A193" s="221"/>
      <c r="B193" s="196"/>
      <c r="C193" s="196"/>
      <c r="D193" s="196"/>
      <c r="E193" s="196"/>
    </row>
    <row r="194" spans="1:5" x14ac:dyDescent="0.25">
      <c r="A194" s="221"/>
      <c r="B194" s="196"/>
      <c r="C194" s="196"/>
      <c r="D194" s="196"/>
      <c r="E194" s="196"/>
    </row>
    <row r="195" spans="1:5" x14ac:dyDescent="0.25">
      <c r="A195" s="221"/>
      <c r="B195" s="196"/>
      <c r="C195" s="196"/>
      <c r="D195" s="196"/>
      <c r="E195" s="196"/>
    </row>
    <row r="196" spans="1:5" x14ac:dyDescent="0.25">
      <c r="A196" s="221"/>
      <c r="B196" s="196"/>
      <c r="C196" s="196"/>
      <c r="D196" s="196"/>
      <c r="E196" s="196"/>
    </row>
    <row r="197" spans="1:5" x14ac:dyDescent="0.25">
      <c r="A197" s="221"/>
      <c r="B197" s="196"/>
      <c r="C197" s="196"/>
      <c r="D197" s="196"/>
      <c r="E197" s="196"/>
    </row>
    <row r="198" spans="1:5" x14ac:dyDescent="0.25">
      <c r="A198" s="221"/>
      <c r="B198" s="196"/>
      <c r="C198" s="196"/>
      <c r="D198" s="196"/>
      <c r="E198" s="196"/>
    </row>
    <row r="199" spans="1:5" x14ac:dyDescent="0.25">
      <c r="A199" s="221"/>
      <c r="B199" s="196"/>
      <c r="C199" s="196"/>
      <c r="D199" s="196"/>
      <c r="E199" s="196"/>
    </row>
    <row r="200" spans="1:5" x14ac:dyDescent="0.25">
      <c r="A200" s="221"/>
      <c r="B200" s="196"/>
      <c r="C200" s="196"/>
      <c r="D200" s="196"/>
      <c r="E200" s="196"/>
    </row>
    <row r="201" spans="1:5" x14ac:dyDescent="0.25">
      <c r="A201" s="221"/>
      <c r="B201" s="196"/>
      <c r="C201" s="196"/>
      <c r="D201" s="196"/>
      <c r="E201" s="196"/>
    </row>
    <row r="202" spans="1:5" x14ac:dyDescent="0.25">
      <c r="A202" s="221"/>
      <c r="B202" s="196"/>
      <c r="C202" s="196"/>
      <c r="D202" s="196"/>
      <c r="E202" s="196"/>
    </row>
    <row r="203" spans="1:5" x14ac:dyDescent="0.25">
      <c r="A203" s="221"/>
      <c r="B203" s="196"/>
      <c r="C203" s="196"/>
      <c r="D203" s="196"/>
      <c r="E203" s="196"/>
    </row>
    <row r="204" spans="1:5" x14ac:dyDescent="0.25">
      <c r="A204" s="221"/>
      <c r="B204" s="196"/>
      <c r="C204" s="196"/>
      <c r="D204" s="196"/>
      <c r="E204" s="196"/>
    </row>
    <row r="205" spans="1:5" x14ac:dyDescent="0.25">
      <c r="A205" s="221"/>
      <c r="B205" s="196"/>
      <c r="C205" s="196"/>
      <c r="D205" s="196"/>
      <c r="E205" s="196"/>
    </row>
    <row r="206" spans="1:5" x14ac:dyDescent="0.25">
      <c r="A206" s="221"/>
      <c r="B206" s="196"/>
      <c r="C206" s="196"/>
      <c r="D206" s="196"/>
      <c r="E206" s="196"/>
    </row>
    <row r="207" spans="1:5" x14ac:dyDescent="0.25">
      <c r="A207" s="221"/>
      <c r="B207" s="196"/>
      <c r="C207" s="196"/>
      <c r="D207" s="196"/>
      <c r="E207" s="196"/>
    </row>
    <row r="208" spans="1:5" x14ac:dyDescent="0.25">
      <c r="A208" s="221"/>
      <c r="B208" s="196"/>
      <c r="C208" s="196"/>
      <c r="D208" s="196"/>
      <c r="E208" s="196"/>
    </row>
    <row r="209" spans="1:5" x14ac:dyDescent="0.25">
      <c r="A209" s="221"/>
      <c r="B209" s="196"/>
      <c r="C209" s="196"/>
      <c r="D209" s="196"/>
      <c r="E209" s="196"/>
    </row>
    <row r="210" spans="1:5" x14ac:dyDescent="0.25">
      <c r="A210" s="221"/>
      <c r="B210" s="196"/>
      <c r="C210" s="196"/>
      <c r="D210" s="196"/>
      <c r="E210" s="196"/>
    </row>
    <row r="211" spans="1:5" x14ac:dyDescent="0.25">
      <c r="A211" s="221"/>
      <c r="B211" s="196"/>
      <c r="C211" s="196"/>
      <c r="D211" s="196"/>
      <c r="E211" s="196"/>
    </row>
    <row r="212" spans="1:5" x14ac:dyDescent="0.25">
      <c r="A212" s="221"/>
      <c r="B212" s="196"/>
      <c r="C212" s="196"/>
      <c r="D212" s="196"/>
      <c r="E212" s="196"/>
    </row>
    <row r="213" spans="1:5" x14ac:dyDescent="0.25">
      <c r="A213" s="221"/>
      <c r="B213" s="196"/>
      <c r="C213" s="196"/>
      <c r="D213" s="196"/>
      <c r="E213" s="196"/>
    </row>
    <row r="214" spans="1:5" x14ac:dyDescent="0.25">
      <c r="A214" s="221"/>
      <c r="B214" s="196"/>
      <c r="C214" s="196"/>
      <c r="D214" s="196"/>
      <c r="E214" s="196"/>
    </row>
    <row r="215" spans="1:5" x14ac:dyDescent="0.25">
      <c r="A215" s="221"/>
      <c r="B215" s="196"/>
      <c r="C215" s="196"/>
      <c r="D215" s="196"/>
      <c r="E215" s="196"/>
    </row>
    <row r="216" spans="1:5" x14ac:dyDescent="0.25">
      <c r="A216" s="221"/>
      <c r="B216" s="196"/>
      <c r="C216" s="196"/>
      <c r="D216" s="196"/>
      <c r="E216" s="196"/>
    </row>
    <row r="217" spans="1:5" x14ac:dyDescent="0.25">
      <c r="A217" s="221"/>
      <c r="B217" s="196"/>
      <c r="C217" s="196"/>
      <c r="D217" s="196"/>
      <c r="E217" s="196"/>
    </row>
    <row r="218" spans="1:5" x14ac:dyDescent="0.25">
      <c r="A218" s="221"/>
      <c r="B218" s="196"/>
      <c r="C218" s="196"/>
      <c r="D218" s="196"/>
      <c r="E218" s="196"/>
    </row>
    <row r="219" spans="1:5" x14ac:dyDescent="0.25">
      <c r="A219" s="221"/>
      <c r="B219" s="196"/>
      <c r="C219" s="196"/>
      <c r="D219" s="196"/>
      <c r="E219" s="196"/>
    </row>
    <row r="220" spans="1:5" x14ac:dyDescent="0.25">
      <c r="A220" s="221"/>
      <c r="B220" s="196"/>
      <c r="C220" s="196"/>
      <c r="D220" s="196"/>
      <c r="E220" s="196"/>
    </row>
    <row r="221" spans="1:5" x14ac:dyDescent="0.25">
      <c r="A221" s="221"/>
      <c r="B221" s="196"/>
      <c r="C221" s="196"/>
      <c r="D221" s="196"/>
      <c r="E221" s="196"/>
    </row>
    <row r="222" spans="1:5" x14ac:dyDescent="0.25">
      <c r="A222" s="221"/>
      <c r="B222" s="196"/>
      <c r="C222" s="196"/>
      <c r="D222" s="196"/>
      <c r="E222" s="196"/>
    </row>
    <row r="223" spans="1:5" x14ac:dyDescent="0.25">
      <c r="A223" s="221"/>
      <c r="B223" s="196"/>
      <c r="C223" s="196"/>
      <c r="D223" s="196"/>
      <c r="E223" s="196"/>
    </row>
    <row r="224" spans="1:5" x14ac:dyDescent="0.25">
      <c r="A224" s="221"/>
      <c r="B224" s="196"/>
      <c r="C224" s="196"/>
      <c r="D224" s="196"/>
      <c r="E224" s="196"/>
    </row>
    <row r="225" spans="1:5" x14ac:dyDescent="0.25">
      <c r="A225" s="221"/>
      <c r="B225" s="196"/>
      <c r="C225" s="196"/>
      <c r="D225" s="196"/>
      <c r="E225" s="196"/>
    </row>
    <row r="226" spans="1:5" x14ac:dyDescent="0.25">
      <c r="A226" s="221"/>
      <c r="B226" s="196"/>
      <c r="C226" s="196"/>
      <c r="D226" s="196"/>
      <c r="E226" s="196"/>
    </row>
    <row r="227" spans="1:5" x14ac:dyDescent="0.25">
      <c r="A227" s="221"/>
      <c r="B227" s="196"/>
      <c r="C227" s="196"/>
      <c r="D227" s="196"/>
      <c r="E227" s="196"/>
    </row>
    <row r="228" spans="1:5" x14ac:dyDescent="0.25">
      <c r="A228" s="221"/>
      <c r="B228" s="196"/>
      <c r="C228" s="196"/>
      <c r="D228" s="196"/>
      <c r="E228" s="196"/>
    </row>
    <row r="229" spans="1:5" x14ac:dyDescent="0.25">
      <c r="A229" s="221"/>
      <c r="B229" s="196"/>
      <c r="C229" s="196"/>
      <c r="D229" s="196"/>
      <c r="E229" s="196"/>
    </row>
    <row r="230" spans="1:5" x14ac:dyDescent="0.25">
      <c r="A230" s="221"/>
      <c r="B230" s="196"/>
      <c r="C230" s="196"/>
      <c r="D230" s="196"/>
      <c r="E230" s="196"/>
    </row>
    <row r="231" spans="1:5" x14ac:dyDescent="0.25">
      <c r="A231" s="221"/>
      <c r="B231" s="196"/>
      <c r="C231" s="196"/>
      <c r="D231" s="196"/>
      <c r="E231" s="196"/>
    </row>
    <row r="232" spans="1:5" x14ac:dyDescent="0.25">
      <c r="A232" s="221"/>
      <c r="B232" s="196"/>
      <c r="C232" s="196"/>
      <c r="D232" s="196"/>
      <c r="E232" s="196"/>
    </row>
    <row r="233" spans="1:5" x14ac:dyDescent="0.25">
      <c r="A233" s="221"/>
      <c r="B233" s="196"/>
      <c r="C233" s="196"/>
      <c r="D233" s="196"/>
      <c r="E233" s="196"/>
    </row>
    <row r="234" spans="1:5" x14ac:dyDescent="0.25">
      <c r="A234" s="221"/>
      <c r="B234" s="196"/>
      <c r="C234" s="196"/>
      <c r="D234" s="196"/>
      <c r="E234" s="196"/>
    </row>
    <row r="235" spans="1:5" x14ac:dyDescent="0.25">
      <c r="A235" s="221"/>
      <c r="B235" s="196"/>
      <c r="C235" s="196"/>
      <c r="D235" s="196"/>
      <c r="E235" s="196"/>
    </row>
    <row r="236" spans="1:5" x14ac:dyDescent="0.25">
      <c r="A236" s="221"/>
      <c r="B236" s="196"/>
      <c r="C236" s="196"/>
      <c r="D236" s="196"/>
      <c r="E236" s="196"/>
    </row>
    <row r="237" spans="1:5" x14ac:dyDescent="0.25">
      <c r="A237" s="221"/>
      <c r="B237" s="196"/>
      <c r="C237" s="196"/>
      <c r="D237" s="196"/>
      <c r="E237" s="196"/>
    </row>
    <row r="238" spans="1:5" x14ac:dyDescent="0.25">
      <c r="A238" s="221"/>
      <c r="B238" s="196"/>
      <c r="C238" s="196"/>
      <c r="D238" s="196"/>
      <c r="E238" s="196"/>
    </row>
    <row r="239" spans="1:5" x14ac:dyDescent="0.25">
      <c r="A239" s="221"/>
      <c r="B239" s="196"/>
      <c r="C239" s="196"/>
      <c r="D239" s="196"/>
      <c r="E239" s="196"/>
    </row>
    <row r="240" spans="1:5" x14ac:dyDescent="0.25">
      <c r="A240" s="221"/>
      <c r="B240" s="196"/>
      <c r="C240" s="196"/>
      <c r="D240" s="196"/>
      <c r="E240" s="196"/>
    </row>
    <row r="241" spans="1:5" x14ac:dyDescent="0.25">
      <c r="A241" s="221"/>
      <c r="B241" s="196"/>
      <c r="C241" s="196"/>
      <c r="D241" s="196"/>
      <c r="E241" s="196"/>
    </row>
    <row r="242" spans="1:5" x14ac:dyDescent="0.25">
      <c r="A242" s="221"/>
      <c r="B242" s="196"/>
      <c r="C242" s="196"/>
      <c r="D242" s="196"/>
      <c r="E242" s="196"/>
    </row>
    <row r="243" spans="1:5" x14ac:dyDescent="0.25">
      <c r="A243" s="221"/>
      <c r="B243" s="196"/>
      <c r="C243" s="196"/>
      <c r="D243" s="196"/>
      <c r="E243" s="196"/>
    </row>
    <row r="244" spans="1:5" x14ac:dyDescent="0.25">
      <c r="A244" s="221"/>
      <c r="B244" s="196"/>
      <c r="C244" s="196"/>
      <c r="D244" s="196"/>
      <c r="E244" s="196"/>
    </row>
    <row r="245" spans="1:5" x14ac:dyDescent="0.25">
      <c r="A245" s="221"/>
      <c r="B245" s="196"/>
      <c r="C245" s="196"/>
      <c r="D245" s="196"/>
      <c r="E245" s="196"/>
    </row>
    <row r="246" spans="1:5" x14ac:dyDescent="0.25">
      <c r="A246" s="221"/>
      <c r="B246" s="196"/>
      <c r="C246" s="196"/>
      <c r="D246" s="196"/>
      <c r="E246" s="196"/>
    </row>
    <row r="247" spans="1:5" x14ac:dyDescent="0.25">
      <c r="A247" s="221"/>
      <c r="B247" s="196"/>
      <c r="C247" s="196"/>
      <c r="D247" s="196"/>
      <c r="E247" s="196"/>
    </row>
    <row r="248" spans="1:5" x14ac:dyDescent="0.25">
      <c r="A248" s="221"/>
      <c r="B248" s="196"/>
      <c r="C248" s="196"/>
      <c r="D248" s="196"/>
      <c r="E248" s="196"/>
    </row>
    <row r="249" spans="1:5" x14ac:dyDescent="0.25">
      <c r="A249" s="221"/>
      <c r="B249" s="196"/>
      <c r="C249" s="196"/>
      <c r="D249" s="196"/>
      <c r="E249" s="196"/>
    </row>
    <row r="250" spans="1:5" x14ac:dyDescent="0.25">
      <c r="A250" s="221"/>
      <c r="B250" s="196"/>
      <c r="C250" s="196"/>
      <c r="D250" s="196"/>
      <c r="E250" s="196"/>
    </row>
    <row r="251" spans="1:5" x14ac:dyDescent="0.25">
      <c r="A251" s="221"/>
      <c r="B251" s="196"/>
      <c r="C251" s="196"/>
      <c r="D251" s="196"/>
      <c r="E251" s="196"/>
    </row>
    <row r="252" spans="1:5" x14ac:dyDescent="0.25">
      <c r="A252" s="221"/>
      <c r="B252" s="196"/>
      <c r="C252" s="196"/>
      <c r="D252" s="196"/>
      <c r="E252" s="196"/>
    </row>
    <row r="253" spans="1:5" x14ac:dyDescent="0.25">
      <c r="A253" s="221"/>
      <c r="B253" s="196"/>
      <c r="C253" s="196"/>
      <c r="D253" s="196"/>
      <c r="E253" s="196"/>
    </row>
    <row r="254" spans="1:5" x14ac:dyDescent="0.25">
      <c r="A254" s="221"/>
      <c r="B254" s="196"/>
      <c r="C254" s="196"/>
      <c r="D254" s="196"/>
      <c r="E254" s="196"/>
    </row>
    <row r="255" spans="1:5" x14ac:dyDescent="0.25">
      <c r="A255" s="221"/>
      <c r="B255" s="196"/>
      <c r="C255" s="196"/>
      <c r="D255" s="196"/>
      <c r="E255" s="196"/>
    </row>
    <row r="256" spans="1:5" x14ac:dyDescent="0.25">
      <c r="A256" s="221"/>
      <c r="B256" s="196"/>
      <c r="C256" s="196"/>
      <c r="D256" s="196"/>
      <c r="E256" s="196"/>
    </row>
    <row r="257" spans="1:5" x14ac:dyDescent="0.25">
      <c r="A257" s="221"/>
      <c r="B257" s="196"/>
      <c r="C257" s="196"/>
      <c r="D257" s="196"/>
      <c r="E257" s="196"/>
    </row>
    <row r="258" spans="1:5" x14ac:dyDescent="0.25">
      <c r="A258" s="221"/>
      <c r="B258" s="196"/>
      <c r="C258" s="196"/>
      <c r="D258" s="196"/>
      <c r="E258" s="196"/>
    </row>
    <row r="259" spans="1:5" x14ac:dyDescent="0.25">
      <c r="A259" s="221"/>
      <c r="B259" s="196"/>
      <c r="C259" s="196"/>
      <c r="D259" s="196"/>
      <c r="E259" s="196"/>
    </row>
    <row r="260" spans="1:5" x14ac:dyDescent="0.25">
      <c r="A260" s="221"/>
      <c r="B260" s="196"/>
      <c r="C260" s="196"/>
      <c r="D260" s="196"/>
      <c r="E260" s="196"/>
    </row>
    <row r="261" spans="1:5" x14ac:dyDescent="0.25">
      <c r="A261" s="221"/>
      <c r="B261" s="196"/>
      <c r="C261" s="196"/>
      <c r="D261" s="196"/>
      <c r="E261" s="196"/>
    </row>
    <row r="262" spans="1:5" x14ac:dyDescent="0.25">
      <c r="A262" s="221"/>
      <c r="B262" s="196"/>
      <c r="C262" s="196"/>
      <c r="D262" s="196"/>
      <c r="E262" s="196"/>
    </row>
    <row r="263" spans="1:5" x14ac:dyDescent="0.25">
      <c r="A263" s="221"/>
      <c r="B263" s="196"/>
      <c r="C263" s="196"/>
      <c r="D263" s="196"/>
      <c r="E263" s="196"/>
    </row>
    <row r="264" spans="1:5" x14ac:dyDescent="0.25">
      <c r="A264" s="221"/>
      <c r="B264" s="196"/>
      <c r="C264" s="196"/>
      <c r="D264" s="196"/>
      <c r="E264" s="196"/>
    </row>
    <row r="265" spans="1:5" x14ac:dyDescent="0.25">
      <c r="A265" s="221"/>
      <c r="B265" s="196"/>
      <c r="C265" s="196"/>
      <c r="D265" s="196"/>
      <c r="E265" s="196"/>
    </row>
    <row r="266" spans="1:5" x14ac:dyDescent="0.25">
      <c r="A266" s="221"/>
      <c r="B266" s="196"/>
      <c r="C266" s="196"/>
      <c r="D266" s="196"/>
      <c r="E266" s="196"/>
    </row>
    <row r="267" spans="1:5" x14ac:dyDescent="0.25">
      <c r="A267" s="221"/>
      <c r="B267" s="196"/>
      <c r="C267" s="196"/>
      <c r="D267" s="196"/>
      <c r="E267" s="196"/>
    </row>
    <row r="268" spans="1:5" x14ac:dyDescent="0.25">
      <c r="A268" s="221"/>
      <c r="B268" s="196"/>
      <c r="C268" s="196"/>
      <c r="D268" s="196"/>
      <c r="E268" s="196"/>
    </row>
    <row r="269" spans="1:5" x14ac:dyDescent="0.25">
      <c r="A269" s="221"/>
      <c r="B269" s="196"/>
      <c r="C269" s="196"/>
      <c r="D269" s="196"/>
      <c r="E269" s="196"/>
    </row>
    <row r="270" spans="1:5" x14ac:dyDescent="0.25">
      <c r="A270" s="221"/>
      <c r="B270" s="196"/>
      <c r="C270" s="196"/>
      <c r="D270" s="196"/>
      <c r="E270" s="196"/>
    </row>
    <row r="271" spans="1:5" x14ac:dyDescent="0.25">
      <c r="A271" s="221"/>
      <c r="B271" s="196"/>
      <c r="C271" s="196"/>
      <c r="D271" s="196"/>
      <c r="E271" s="196"/>
    </row>
    <row r="272" spans="1:5" x14ac:dyDescent="0.25">
      <c r="A272" s="221"/>
      <c r="B272" s="196"/>
      <c r="C272" s="196"/>
      <c r="D272" s="196"/>
      <c r="E272" s="196"/>
    </row>
    <row r="273" spans="1:5" x14ac:dyDescent="0.25">
      <c r="A273" s="221"/>
      <c r="B273" s="196"/>
      <c r="C273" s="196"/>
      <c r="D273" s="196"/>
      <c r="E273" s="196"/>
    </row>
    <row r="274" spans="1:5" x14ac:dyDescent="0.25">
      <c r="A274" s="221"/>
      <c r="B274" s="196"/>
      <c r="C274" s="196"/>
      <c r="D274" s="196"/>
      <c r="E274" s="196"/>
    </row>
    <row r="275" spans="1:5" x14ac:dyDescent="0.25">
      <c r="A275" s="221"/>
      <c r="B275" s="196"/>
      <c r="C275" s="196"/>
      <c r="D275" s="196"/>
      <c r="E275" s="196"/>
    </row>
    <row r="276" spans="1:5" x14ac:dyDescent="0.25">
      <c r="A276" s="221"/>
      <c r="B276" s="196"/>
      <c r="C276" s="196"/>
      <c r="D276" s="196"/>
      <c r="E276" s="196"/>
    </row>
    <row r="277" spans="1:5" x14ac:dyDescent="0.25">
      <c r="A277" s="221"/>
      <c r="B277" s="196"/>
      <c r="C277" s="196"/>
      <c r="D277" s="196"/>
      <c r="E277" s="196"/>
    </row>
    <row r="278" spans="1:5" x14ac:dyDescent="0.25">
      <c r="A278" s="221"/>
      <c r="B278" s="196"/>
      <c r="C278" s="196"/>
      <c r="D278" s="196"/>
      <c r="E278" s="196"/>
    </row>
    <row r="279" spans="1:5" x14ac:dyDescent="0.25">
      <c r="A279" s="221"/>
      <c r="B279" s="196"/>
      <c r="C279" s="196"/>
      <c r="D279" s="196"/>
      <c r="E279" s="196"/>
    </row>
    <row r="280" spans="1:5" x14ac:dyDescent="0.25">
      <c r="A280" s="221"/>
      <c r="B280" s="196"/>
      <c r="C280" s="196"/>
      <c r="D280" s="196"/>
      <c r="E280" s="196"/>
    </row>
    <row r="281" spans="1:5" x14ac:dyDescent="0.25">
      <c r="A281" s="221"/>
      <c r="B281" s="196"/>
      <c r="C281" s="196"/>
      <c r="D281" s="196"/>
      <c r="E281" s="196"/>
    </row>
    <row r="282" spans="1:5" x14ac:dyDescent="0.25">
      <c r="A282" s="221"/>
      <c r="B282" s="196"/>
      <c r="C282" s="196"/>
      <c r="D282" s="196"/>
      <c r="E282" s="196"/>
    </row>
    <row r="283" spans="1:5" x14ac:dyDescent="0.25">
      <c r="A283" s="221"/>
      <c r="B283" s="196"/>
      <c r="C283" s="196"/>
      <c r="D283" s="196"/>
      <c r="E283" s="196"/>
    </row>
    <row r="284" spans="1:5" x14ac:dyDescent="0.25">
      <c r="A284" s="221"/>
      <c r="B284" s="196"/>
      <c r="C284" s="196"/>
      <c r="D284" s="196"/>
      <c r="E284" s="196"/>
    </row>
    <row r="285" spans="1:5" x14ac:dyDescent="0.25">
      <c r="A285" s="221"/>
      <c r="B285" s="196"/>
      <c r="C285" s="196"/>
      <c r="D285" s="196"/>
      <c r="E285" s="196"/>
    </row>
    <row r="286" spans="1:5" x14ac:dyDescent="0.25">
      <c r="A286" s="221"/>
      <c r="B286" s="196"/>
      <c r="C286" s="196"/>
      <c r="D286" s="196"/>
      <c r="E286" s="196"/>
    </row>
    <row r="287" spans="1:5" x14ac:dyDescent="0.25">
      <c r="A287" s="221"/>
      <c r="B287" s="196"/>
      <c r="C287" s="196"/>
      <c r="D287" s="196"/>
      <c r="E287" s="196"/>
    </row>
    <row r="288" spans="1:5" x14ac:dyDescent="0.25">
      <c r="A288" s="221"/>
      <c r="B288" s="196"/>
      <c r="C288" s="196"/>
      <c r="D288" s="196"/>
      <c r="E288" s="196"/>
    </row>
    <row r="289" spans="1:5" x14ac:dyDescent="0.25">
      <c r="A289" s="221"/>
      <c r="B289" s="196"/>
      <c r="C289" s="196"/>
      <c r="D289" s="196"/>
      <c r="E289" s="196"/>
    </row>
    <row r="290" spans="1:5" x14ac:dyDescent="0.25">
      <c r="A290" s="221"/>
      <c r="B290" s="196"/>
      <c r="C290" s="196"/>
      <c r="D290" s="196"/>
      <c r="E290" s="196"/>
    </row>
    <row r="291" spans="1:5" x14ac:dyDescent="0.25">
      <c r="A291" s="221"/>
      <c r="B291" s="196"/>
      <c r="C291" s="196"/>
      <c r="D291" s="196"/>
      <c r="E291" s="196"/>
    </row>
    <row r="292" spans="1:5" x14ac:dyDescent="0.25">
      <c r="A292" s="221"/>
      <c r="B292" s="196"/>
      <c r="C292" s="196"/>
      <c r="D292" s="196"/>
      <c r="E292" s="196"/>
    </row>
    <row r="293" spans="1:5" x14ac:dyDescent="0.25">
      <c r="A293" s="221"/>
      <c r="B293" s="196"/>
      <c r="C293" s="196"/>
      <c r="D293" s="196"/>
      <c r="E293" s="196"/>
    </row>
    <row r="294" spans="1:5" x14ac:dyDescent="0.25">
      <c r="A294" s="221"/>
      <c r="B294" s="196"/>
      <c r="C294" s="196"/>
      <c r="D294" s="196"/>
      <c r="E294" s="196"/>
    </row>
    <row r="295" spans="1:5" x14ac:dyDescent="0.25">
      <c r="A295" s="221"/>
      <c r="B295" s="196"/>
      <c r="C295" s="196"/>
      <c r="D295" s="196"/>
      <c r="E295" s="196"/>
    </row>
    <row r="296" spans="1:5" x14ac:dyDescent="0.25">
      <c r="A296" s="221"/>
      <c r="B296" s="196"/>
      <c r="C296" s="196"/>
      <c r="D296" s="196"/>
      <c r="E296" s="196"/>
    </row>
    <row r="297" spans="1:5" x14ac:dyDescent="0.25">
      <c r="A297" s="221"/>
      <c r="B297" s="196"/>
      <c r="C297" s="196"/>
      <c r="D297" s="196"/>
      <c r="E297" s="196"/>
    </row>
    <row r="298" spans="1:5" x14ac:dyDescent="0.25">
      <c r="A298" s="221"/>
      <c r="B298" s="196"/>
      <c r="C298" s="196"/>
      <c r="D298" s="196"/>
      <c r="E298" s="196"/>
    </row>
    <row r="299" spans="1:5" x14ac:dyDescent="0.25">
      <c r="A299" s="221"/>
      <c r="B299" s="196"/>
      <c r="C299" s="196"/>
      <c r="D299" s="196"/>
      <c r="E299" s="196"/>
    </row>
    <row r="300" spans="1:5" x14ac:dyDescent="0.25">
      <c r="A300" s="221"/>
      <c r="B300" s="196"/>
      <c r="C300" s="196"/>
      <c r="D300" s="196"/>
      <c r="E300" s="196"/>
    </row>
    <row r="301" spans="1:5" x14ac:dyDescent="0.25">
      <c r="A301" s="221"/>
      <c r="B301" s="196"/>
      <c r="C301" s="196"/>
      <c r="D301" s="196"/>
      <c r="E301" s="196"/>
    </row>
    <row r="302" spans="1:5" x14ac:dyDescent="0.25">
      <c r="A302" s="221"/>
      <c r="B302" s="196"/>
      <c r="C302" s="196"/>
      <c r="D302" s="196"/>
      <c r="E302" s="196"/>
    </row>
    <row r="303" spans="1:5" x14ac:dyDescent="0.25">
      <c r="A303" s="221"/>
      <c r="B303" s="196"/>
      <c r="C303" s="196"/>
      <c r="D303" s="196"/>
      <c r="E303" s="196"/>
    </row>
    <row r="304" spans="1:5" x14ac:dyDescent="0.25">
      <c r="A304" s="221"/>
      <c r="B304" s="196"/>
      <c r="C304" s="196"/>
      <c r="D304" s="196"/>
      <c r="E304" s="196"/>
    </row>
    <row r="305" spans="1:5" x14ac:dyDescent="0.25">
      <c r="A305" s="221"/>
      <c r="B305" s="196"/>
      <c r="C305" s="196"/>
      <c r="D305" s="196"/>
      <c r="E305" s="196"/>
    </row>
    <row r="306" spans="1:5" x14ac:dyDescent="0.25">
      <c r="A306" s="221"/>
      <c r="B306" s="196"/>
      <c r="C306" s="196"/>
      <c r="D306" s="196"/>
      <c r="E306" s="196"/>
    </row>
    <row r="307" spans="1:5" x14ac:dyDescent="0.25">
      <c r="A307" s="221"/>
      <c r="B307" s="196"/>
      <c r="C307" s="196"/>
      <c r="D307" s="196"/>
      <c r="E307" s="196"/>
    </row>
    <row r="308" spans="1:5" x14ac:dyDescent="0.25">
      <c r="A308" s="221"/>
      <c r="B308" s="196"/>
      <c r="C308" s="196"/>
      <c r="D308" s="196"/>
      <c r="E308" s="196"/>
    </row>
    <row r="309" spans="1:5" x14ac:dyDescent="0.25">
      <c r="A309" s="221"/>
      <c r="B309" s="196"/>
      <c r="C309" s="196"/>
      <c r="D309" s="196"/>
      <c r="E309" s="196"/>
    </row>
    <row r="310" spans="1:5" x14ac:dyDescent="0.25">
      <c r="A310" s="221"/>
      <c r="B310" s="196"/>
      <c r="C310" s="196"/>
      <c r="D310" s="196"/>
      <c r="E310" s="196"/>
    </row>
    <row r="311" spans="1:5" x14ac:dyDescent="0.25">
      <c r="A311" s="221"/>
      <c r="B311" s="196"/>
      <c r="C311" s="196"/>
      <c r="D311" s="196"/>
      <c r="E311" s="196"/>
    </row>
    <row r="312" spans="1:5" x14ac:dyDescent="0.25">
      <c r="A312" s="221"/>
      <c r="B312" s="196"/>
      <c r="C312" s="196"/>
      <c r="D312" s="196"/>
      <c r="E312" s="196"/>
    </row>
    <row r="313" spans="1:5" x14ac:dyDescent="0.25">
      <c r="A313" s="221"/>
      <c r="B313" s="196"/>
      <c r="C313" s="196"/>
      <c r="D313" s="196"/>
      <c r="E313" s="196"/>
    </row>
    <row r="314" spans="1:5" x14ac:dyDescent="0.25">
      <c r="A314" s="221"/>
      <c r="B314" s="196"/>
      <c r="C314" s="196"/>
      <c r="D314" s="196"/>
      <c r="E314" s="196"/>
    </row>
    <row r="315" spans="1:5" x14ac:dyDescent="0.25">
      <c r="A315" s="221"/>
      <c r="B315" s="196"/>
      <c r="C315" s="196"/>
      <c r="D315" s="196"/>
      <c r="E315" s="196"/>
    </row>
    <row r="316" spans="1:5" x14ac:dyDescent="0.25">
      <c r="A316" s="221"/>
      <c r="B316" s="196"/>
      <c r="C316" s="196"/>
      <c r="D316" s="196"/>
      <c r="E316" s="196"/>
    </row>
    <row r="317" spans="1:5" x14ac:dyDescent="0.25">
      <c r="A317" s="221"/>
      <c r="B317" s="196"/>
      <c r="C317" s="196"/>
      <c r="D317" s="196"/>
      <c r="E317" s="196"/>
    </row>
    <row r="318" spans="1:5" x14ac:dyDescent="0.25">
      <c r="A318" s="221"/>
      <c r="B318" s="196"/>
      <c r="C318" s="196"/>
      <c r="D318" s="196"/>
      <c r="E318" s="196"/>
    </row>
    <row r="319" spans="1:5" x14ac:dyDescent="0.25">
      <c r="A319" s="221"/>
      <c r="B319" s="196"/>
      <c r="C319" s="196"/>
      <c r="D319" s="196"/>
      <c r="E319" s="196"/>
    </row>
    <row r="320" spans="1:5" x14ac:dyDescent="0.25">
      <c r="A320" s="221"/>
      <c r="B320" s="196"/>
      <c r="C320" s="196"/>
      <c r="D320" s="196"/>
      <c r="E320" s="196"/>
    </row>
    <row r="321" spans="1:5" x14ac:dyDescent="0.25">
      <c r="A321" s="221"/>
      <c r="B321" s="196"/>
      <c r="C321" s="196"/>
      <c r="D321" s="196"/>
      <c r="E321" s="196"/>
    </row>
    <row r="322" spans="1:5" x14ac:dyDescent="0.25">
      <c r="A322" s="221"/>
      <c r="B322" s="196"/>
      <c r="C322" s="196"/>
      <c r="D322" s="196"/>
      <c r="E322" s="196"/>
    </row>
    <row r="323" spans="1:5" x14ac:dyDescent="0.25">
      <c r="A323" s="221"/>
      <c r="B323" s="196"/>
      <c r="C323" s="196"/>
      <c r="D323" s="196"/>
      <c r="E323" s="196"/>
    </row>
    <row r="324" spans="1:5" x14ac:dyDescent="0.25">
      <c r="A324" s="221"/>
      <c r="B324" s="196"/>
      <c r="C324" s="196"/>
      <c r="D324" s="196"/>
      <c r="E324" s="196"/>
    </row>
    <row r="325" spans="1:5" x14ac:dyDescent="0.25">
      <c r="A325" s="221"/>
      <c r="B325" s="196"/>
      <c r="C325" s="196"/>
      <c r="D325" s="196"/>
      <c r="E325" s="196"/>
    </row>
    <row r="326" spans="1:5" x14ac:dyDescent="0.25">
      <c r="A326" s="221"/>
      <c r="B326" s="196"/>
      <c r="C326" s="196"/>
      <c r="D326" s="196"/>
      <c r="E326" s="196"/>
    </row>
    <row r="327" spans="1:5" x14ac:dyDescent="0.25">
      <c r="A327" s="221"/>
      <c r="B327" s="196"/>
      <c r="C327" s="196"/>
      <c r="D327" s="196"/>
      <c r="E327" s="196"/>
    </row>
    <row r="328" spans="1:5" x14ac:dyDescent="0.25">
      <c r="A328" s="221"/>
      <c r="B328" s="196"/>
      <c r="C328" s="196"/>
      <c r="D328" s="196"/>
      <c r="E328" s="196"/>
    </row>
    <row r="329" spans="1:5" x14ac:dyDescent="0.25">
      <c r="A329" s="221"/>
      <c r="B329" s="196"/>
      <c r="C329" s="196"/>
      <c r="D329" s="196"/>
      <c r="E329" s="196"/>
    </row>
    <row r="330" spans="1:5" x14ac:dyDescent="0.25">
      <c r="A330" s="221"/>
      <c r="B330" s="196"/>
      <c r="C330" s="196"/>
      <c r="D330" s="196"/>
      <c r="E330" s="196"/>
    </row>
    <row r="331" spans="1:5" x14ac:dyDescent="0.25">
      <c r="A331" s="221"/>
      <c r="B331" s="196"/>
      <c r="C331" s="196"/>
      <c r="D331" s="196"/>
      <c r="E331" s="196"/>
    </row>
    <row r="332" spans="1:5" x14ac:dyDescent="0.25">
      <c r="A332" s="221"/>
      <c r="B332" s="196"/>
      <c r="C332" s="196"/>
      <c r="D332" s="196"/>
      <c r="E332" s="196"/>
    </row>
    <row r="333" spans="1:5" x14ac:dyDescent="0.25">
      <c r="A333" s="221"/>
      <c r="B333" s="196"/>
      <c r="C333" s="196"/>
      <c r="D333" s="196"/>
      <c r="E333" s="196"/>
    </row>
    <row r="334" spans="1:5" x14ac:dyDescent="0.25">
      <c r="A334" s="221"/>
      <c r="B334" s="196"/>
      <c r="C334" s="196"/>
      <c r="D334" s="196"/>
      <c r="E334" s="196"/>
    </row>
    <row r="335" spans="1:5" x14ac:dyDescent="0.25">
      <c r="A335" s="221"/>
      <c r="B335" s="196"/>
      <c r="C335" s="196"/>
      <c r="D335" s="196"/>
      <c r="E335" s="196"/>
    </row>
    <row r="336" spans="1:5" x14ac:dyDescent="0.25">
      <c r="A336" s="221"/>
      <c r="B336" s="196"/>
      <c r="C336" s="196"/>
      <c r="D336" s="196"/>
      <c r="E336" s="196"/>
    </row>
    <row r="337" spans="1:5" x14ac:dyDescent="0.25">
      <c r="A337" s="221"/>
      <c r="B337" s="196"/>
      <c r="C337" s="196"/>
      <c r="D337" s="196"/>
      <c r="E337" s="196"/>
    </row>
    <row r="338" spans="1:5" x14ac:dyDescent="0.25">
      <c r="A338" s="221"/>
      <c r="B338" s="196"/>
      <c r="C338" s="196"/>
      <c r="D338" s="196"/>
      <c r="E338" s="196"/>
    </row>
    <row r="339" spans="1:5" x14ac:dyDescent="0.25">
      <c r="A339" s="221"/>
      <c r="B339" s="196"/>
      <c r="C339" s="196"/>
      <c r="D339" s="196"/>
      <c r="E339" s="196"/>
    </row>
    <row r="340" spans="1:5" x14ac:dyDescent="0.25">
      <c r="A340" s="221"/>
      <c r="B340" s="196"/>
      <c r="C340" s="196"/>
      <c r="D340" s="196"/>
      <c r="E340" s="196"/>
    </row>
    <row r="341" spans="1:5" x14ac:dyDescent="0.25">
      <c r="A341" s="221"/>
      <c r="B341" s="196"/>
      <c r="C341" s="196"/>
      <c r="D341" s="196"/>
      <c r="E341" s="196"/>
    </row>
    <row r="342" spans="1:5" x14ac:dyDescent="0.25">
      <c r="A342" s="221"/>
      <c r="B342" s="196"/>
      <c r="C342" s="196"/>
      <c r="D342" s="196"/>
      <c r="E342" s="196"/>
    </row>
    <row r="343" spans="1:5" x14ac:dyDescent="0.25">
      <c r="A343" s="221"/>
      <c r="B343" s="196"/>
      <c r="C343" s="196"/>
      <c r="D343" s="196"/>
      <c r="E343" s="196"/>
    </row>
    <row r="344" spans="1:5" x14ac:dyDescent="0.25">
      <c r="A344" s="221"/>
      <c r="B344" s="196"/>
      <c r="C344" s="196"/>
      <c r="D344" s="196"/>
      <c r="E344" s="196"/>
    </row>
    <row r="345" spans="1:5" x14ac:dyDescent="0.25">
      <c r="A345" s="221"/>
      <c r="B345" s="196"/>
      <c r="C345" s="196"/>
      <c r="D345" s="196"/>
      <c r="E345" s="196"/>
    </row>
    <row r="346" spans="1:5" x14ac:dyDescent="0.25">
      <c r="A346" s="221"/>
      <c r="B346" s="196"/>
      <c r="C346" s="196"/>
      <c r="D346" s="196"/>
      <c r="E346" s="196"/>
    </row>
    <row r="347" spans="1:5" x14ac:dyDescent="0.25">
      <c r="A347" s="221"/>
      <c r="B347" s="196"/>
      <c r="C347" s="196"/>
      <c r="D347" s="196"/>
      <c r="E347" s="196"/>
    </row>
    <row r="348" spans="1:5" x14ac:dyDescent="0.25">
      <c r="A348" s="221"/>
      <c r="B348" s="196"/>
      <c r="C348" s="196"/>
      <c r="D348" s="196"/>
      <c r="E348" s="196"/>
    </row>
    <row r="349" spans="1:5" x14ac:dyDescent="0.25">
      <c r="A349" s="221"/>
      <c r="B349" s="196"/>
      <c r="C349" s="196"/>
      <c r="D349" s="196"/>
      <c r="E349" s="196"/>
    </row>
    <row r="350" spans="1:5" x14ac:dyDescent="0.25">
      <c r="A350" s="221"/>
      <c r="B350" s="196"/>
      <c r="C350" s="196"/>
      <c r="D350" s="196"/>
      <c r="E350" s="196"/>
    </row>
    <row r="351" spans="1:5" x14ac:dyDescent="0.25">
      <c r="A351" s="221"/>
      <c r="B351" s="196"/>
      <c r="C351" s="196"/>
      <c r="D351" s="196"/>
      <c r="E351" s="196"/>
    </row>
    <row r="352" spans="1:5" x14ac:dyDescent="0.25">
      <c r="A352" s="221"/>
      <c r="B352" s="196"/>
      <c r="C352" s="196"/>
      <c r="D352" s="196"/>
      <c r="E352" s="196"/>
    </row>
    <row r="353" spans="1:5" x14ac:dyDescent="0.25">
      <c r="A353" s="221"/>
      <c r="B353" s="196"/>
      <c r="C353" s="196"/>
      <c r="D353" s="196"/>
      <c r="E353" s="196"/>
    </row>
    <row r="354" spans="1:5" x14ac:dyDescent="0.25">
      <c r="A354" s="221"/>
      <c r="B354" s="196"/>
      <c r="C354" s="196"/>
      <c r="D354" s="196"/>
      <c r="E354" s="196"/>
    </row>
    <row r="355" spans="1:5" x14ac:dyDescent="0.25">
      <c r="A355" s="221"/>
      <c r="B355" s="196"/>
      <c r="C355" s="196"/>
      <c r="D355" s="196"/>
      <c r="E355" s="196"/>
    </row>
    <row r="356" spans="1:5" x14ac:dyDescent="0.25">
      <c r="A356" s="221"/>
      <c r="B356" s="196"/>
      <c r="C356" s="196"/>
      <c r="D356" s="196"/>
      <c r="E356" s="196"/>
    </row>
    <row r="357" spans="1:5" x14ac:dyDescent="0.25">
      <c r="A357" s="221"/>
      <c r="B357" s="196"/>
      <c r="C357" s="196"/>
      <c r="D357" s="196"/>
      <c r="E357" s="196"/>
    </row>
    <row r="358" spans="1:5" x14ac:dyDescent="0.25">
      <c r="A358" s="221"/>
      <c r="B358" s="196"/>
      <c r="C358" s="196"/>
      <c r="D358" s="196"/>
      <c r="E358" s="196"/>
    </row>
    <row r="359" spans="1:5" x14ac:dyDescent="0.25">
      <c r="A359" s="221"/>
      <c r="B359" s="196"/>
      <c r="C359" s="196"/>
      <c r="D359" s="196"/>
      <c r="E359" s="196"/>
    </row>
    <row r="360" spans="1:5" x14ac:dyDescent="0.25">
      <c r="A360" s="221"/>
      <c r="B360" s="196"/>
      <c r="C360" s="196"/>
      <c r="D360" s="196"/>
      <c r="E360" s="196"/>
    </row>
    <row r="361" spans="1:5" x14ac:dyDescent="0.25">
      <c r="A361" s="221"/>
      <c r="B361" s="196"/>
      <c r="C361" s="196"/>
      <c r="D361" s="196"/>
      <c r="E361" s="196"/>
    </row>
    <row r="362" spans="1:5" x14ac:dyDescent="0.25">
      <c r="A362" s="221"/>
      <c r="B362" s="196"/>
      <c r="C362" s="196"/>
      <c r="D362" s="196"/>
      <c r="E362" s="196"/>
    </row>
    <row r="363" spans="1:5" x14ac:dyDescent="0.25">
      <c r="A363" s="221"/>
      <c r="B363" s="196"/>
      <c r="C363" s="196"/>
      <c r="D363" s="196"/>
      <c r="E363" s="196"/>
    </row>
    <row r="364" spans="1:5" x14ac:dyDescent="0.25">
      <c r="A364" s="221"/>
      <c r="B364" s="196"/>
      <c r="C364" s="196"/>
      <c r="D364" s="196"/>
      <c r="E364" s="196"/>
    </row>
    <row r="365" spans="1:5" x14ac:dyDescent="0.25">
      <c r="A365" s="221"/>
      <c r="B365" s="196"/>
      <c r="C365" s="196"/>
      <c r="D365" s="196"/>
      <c r="E365" s="196"/>
    </row>
    <row r="366" spans="1:5" x14ac:dyDescent="0.25">
      <c r="A366" s="221"/>
      <c r="B366" s="196"/>
      <c r="C366" s="196"/>
      <c r="D366" s="196"/>
      <c r="E366" s="196"/>
    </row>
    <row r="367" spans="1:5" x14ac:dyDescent="0.25">
      <c r="A367" s="221"/>
      <c r="B367" s="196"/>
      <c r="C367" s="196"/>
      <c r="D367" s="196"/>
      <c r="E367" s="196"/>
    </row>
    <row r="368" spans="1:5" x14ac:dyDescent="0.25">
      <c r="A368" s="221"/>
      <c r="B368" s="196"/>
      <c r="C368" s="196"/>
      <c r="D368" s="196"/>
      <c r="E368" s="196"/>
    </row>
    <row r="369" spans="1:5" x14ac:dyDescent="0.25">
      <c r="A369" s="221"/>
      <c r="B369" s="196"/>
      <c r="C369" s="196"/>
      <c r="D369" s="196"/>
      <c r="E369" s="196"/>
    </row>
    <row r="370" spans="1:5" x14ac:dyDescent="0.25">
      <c r="A370" s="221"/>
      <c r="B370" s="196"/>
      <c r="C370" s="196"/>
      <c r="D370" s="196"/>
      <c r="E370" s="196"/>
    </row>
    <row r="371" spans="1:5" x14ac:dyDescent="0.25">
      <c r="A371" s="221"/>
      <c r="B371" s="196"/>
      <c r="C371" s="196"/>
      <c r="D371" s="196"/>
      <c r="E371" s="196"/>
    </row>
    <row r="372" spans="1:5" x14ac:dyDescent="0.25">
      <c r="A372" s="221"/>
      <c r="B372" s="196"/>
      <c r="C372" s="196"/>
      <c r="D372" s="196"/>
      <c r="E372" s="196"/>
    </row>
    <row r="373" spans="1:5" x14ac:dyDescent="0.25">
      <c r="A373" s="221"/>
      <c r="B373" s="196"/>
      <c r="C373" s="196"/>
      <c r="D373" s="196"/>
      <c r="E373" s="196"/>
    </row>
    <row r="374" spans="1:5" x14ac:dyDescent="0.25">
      <c r="A374" s="221"/>
      <c r="B374" s="196"/>
      <c r="C374" s="196"/>
      <c r="D374" s="196"/>
      <c r="E374" s="196"/>
    </row>
    <row r="375" spans="1:5" x14ac:dyDescent="0.25">
      <c r="A375" s="221"/>
      <c r="B375" s="196"/>
      <c r="C375" s="196"/>
      <c r="D375" s="196"/>
      <c r="E375" s="196"/>
    </row>
    <row r="376" spans="1:5" x14ac:dyDescent="0.25">
      <c r="A376" s="221"/>
      <c r="B376" s="196"/>
      <c r="C376" s="196"/>
      <c r="D376" s="196"/>
      <c r="E376" s="196"/>
    </row>
    <row r="377" spans="1:5" x14ac:dyDescent="0.25">
      <c r="A377" s="221"/>
      <c r="B377" s="196"/>
      <c r="C377" s="196"/>
      <c r="D377" s="196"/>
      <c r="E377" s="196"/>
    </row>
    <row r="378" spans="1:5" x14ac:dyDescent="0.25">
      <c r="A378" s="221"/>
      <c r="B378" s="196"/>
      <c r="C378" s="196"/>
      <c r="D378" s="196"/>
      <c r="E378" s="196"/>
    </row>
    <row r="379" spans="1:5" x14ac:dyDescent="0.25">
      <c r="A379" s="221"/>
      <c r="B379" s="196"/>
      <c r="C379" s="196"/>
      <c r="D379" s="196"/>
      <c r="E379" s="196"/>
    </row>
    <row r="380" spans="1:5" x14ac:dyDescent="0.25">
      <c r="A380" s="221"/>
      <c r="B380" s="196"/>
      <c r="C380" s="196"/>
      <c r="D380" s="196"/>
      <c r="E380" s="196"/>
    </row>
    <row r="381" spans="1:5" x14ac:dyDescent="0.25">
      <c r="A381" s="221"/>
      <c r="B381" s="196"/>
      <c r="C381" s="196"/>
      <c r="D381" s="196"/>
      <c r="E381" s="196"/>
    </row>
    <row r="382" spans="1:5" x14ac:dyDescent="0.25">
      <c r="A382" s="221"/>
      <c r="B382" s="196"/>
      <c r="C382" s="196"/>
      <c r="D382" s="196"/>
      <c r="E382" s="196"/>
    </row>
    <row r="383" spans="1:5" x14ac:dyDescent="0.25">
      <c r="A383" s="221"/>
      <c r="B383" s="196"/>
      <c r="C383" s="196"/>
      <c r="D383" s="196"/>
      <c r="E383" s="196"/>
    </row>
    <row r="384" spans="1:5" x14ac:dyDescent="0.25">
      <c r="A384" s="221"/>
      <c r="B384" s="196"/>
      <c r="C384" s="196"/>
      <c r="D384" s="196"/>
      <c r="E384" s="196"/>
    </row>
    <row r="385" spans="1:5" x14ac:dyDescent="0.25">
      <c r="A385" s="221"/>
      <c r="B385" s="196"/>
      <c r="C385" s="196"/>
      <c r="D385" s="196"/>
      <c r="E385" s="196"/>
    </row>
    <row r="386" spans="1:5" x14ac:dyDescent="0.25">
      <c r="A386" s="221"/>
      <c r="B386" s="196"/>
      <c r="C386" s="196"/>
      <c r="D386" s="196"/>
      <c r="E386" s="196"/>
    </row>
    <row r="387" spans="1:5" x14ac:dyDescent="0.25">
      <c r="A387" s="221"/>
      <c r="B387" s="196"/>
      <c r="C387" s="196"/>
      <c r="D387" s="196"/>
      <c r="E387" s="196"/>
    </row>
    <row r="388" spans="1:5" x14ac:dyDescent="0.25">
      <c r="A388" s="221"/>
      <c r="B388" s="196"/>
      <c r="C388" s="196"/>
      <c r="D388" s="196"/>
      <c r="E388" s="196"/>
    </row>
    <row r="389" spans="1:5" x14ac:dyDescent="0.25">
      <c r="A389" s="221"/>
      <c r="B389" s="196"/>
      <c r="C389" s="196"/>
      <c r="D389" s="196"/>
      <c r="E389" s="196"/>
    </row>
    <row r="390" spans="1:5" x14ac:dyDescent="0.25">
      <c r="A390" s="221"/>
      <c r="B390" s="196"/>
      <c r="C390" s="196"/>
      <c r="D390" s="196"/>
      <c r="E390" s="196"/>
    </row>
    <row r="391" spans="1:5" x14ac:dyDescent="0.25">
      <c r="A391" s="221"/>
      <c r="B391" s="196"/>
      <c r="C391" s="196"/>
      <c r="D391" s="196"/>
      <c r="E391" s="196"/>
    </row>
    <row r="392" spans="1:5" x14ac:dyDescent="0.25">
      <c r="A392" s="221"/>
      <c r="B392" s="196"/>
      <c r="C392" s="196"/>
      <c r="D392" s="196"/>
      <c r="E392" s="196"/>
    </row>
    <row r="393" spans="1:5" x14ac:dyDescent="0.25">
      <c r="A393" s="221"/>
      <c r="B393" s="196"/>
      <c r="C393" s="196"/>
      <c r="D393" s="196"/>
      <c r="E393" s="196"/>
    </row>
    <row r="394" spans="1:5" x14ac:dyDescent="0.25">
      <c r="A394" s="221"/>
      <c r="B394" s="196"/>
      <c r="C394" s="196"/>
      <c r="D394" s="196"/>
      <c r="E394" s="196"/>
    </row>
    <row r="395" spans="1:5" x14ac:dyDescent="0.25">
      <c r="A395" s="221"/>
      <c r="B395" s="196"/>
      <c r="C395" s="196"/>
      <c r="D395" s="196"/>
      <c r="E395" s="196"/>
    </row>
    <row r="396" spans="1:5" x14ac:dyDescent="0.25">
      <c r="A396" s="221"/>
      <c r="B396" s="196"/>
      <c r="C396" s="196"/>
      <c r="D396" s="196"/>
      <c r="E396" s="196"/>
    </row>
    <row r="397" spans="1:5" x14ac:dyDescent="0.25">
      <c r="A397" s="221"/>
      <c r="B397" s="196"/>
      <c r="C397" s="196"/>
      <c r="D397" s="196"/>
      <c r="E397" s="196"/>
    </row>
    <row r="398" spans="1:5" x14ac:dyDescent="0.25">
      <c r="A398" s="221"/>
      <c r="B398" s="196"/>
      <c r="C398" s="196"/>
      <c r="D398" s="196"/>
      <c r="E398" s="196"/>
    </row>
    <row r="399" spans="1:5" x14ac:dyDescent="0.25">
      <c r="A399" s="221"/>
      <c r="B399" s="196"/>
      <c r="C399" s="196"/>
      <c r="D399" s="196"/>
      <c r="E399" s="196"/>
    </row>
    <row r="400" spans="1:5" x14ac:dyDescent="0.25">
      <c r="A400" s="221"/>
      <c r="B400" s="196"/>
      <c r="C400" s="196"/>
      <c r="D400" s="196"/>
      <c r="E400" s="196"/>
    </row>
    <row r="401" spans="1:5" x14ac:dyDescent="0.25">
      <c r="A401" s="221"/>
      <c r="B401" s="196"/>
      <c r="C401" s="196"/>
      <c r="D401" s="196"/>
      <c r="E401" s="196"/>
    </row>
    <row r="402" spans="1:5" x14ac:dyDescent="0.25">
      <c r="A402" s="221"/>
      <c r="B402" s="196"/>
      <c r="C402" s="196"/>
      <c r="D402" s="196"/>
      <c r="E402" s="196"/>
    </row>
    <row r="403" spans="1:5" x14ac:dyDescent="0.25">
      <c r="A403" s="221"/>
      <c r="B403" s="196"/>
      <c r="C403" s="196"/>
      <c r="D403" s="196"/>
      <c r="E403" s="196"/>
    </row>
    <row r="404" spans="1:5" x14ac:dyDescent="0.25">
      <c r="A404" s="221"/>
      <c r="B404" s="196"/>
      <c r="C404" s="196"/>
      <c r="D404" s="196"/>
      <c r="E404" s="196"/>
    </row>
    <row r="405" spans="1:5" x14ac:dyDescent="0.25">
      <c r="A405" s="221"/>
      <c r="B405" s="196"/>
      <c r="C405" s="196"/>
      <c r="D405" s="196"/>
      <c r="E405" s="196"/>
    </row>
    <row r="406" spans="1:5" x14ac:dyDescent="0.25">
      <c r="A406" s="221"/>
      <c r="B406" s="196"/>
      <c r="C406" s="196"/>
      <c r="D406" s="196"/>
      <c r="E406" s="196"/>
    </row>
    <row r="407" spans="1:5" x14ac:dyDescent="0.25">
      <c r="A407" s="221"/>
      <c r="B407" s="196"/>
      <c r="C407" s="196"/>
      <c r="D407" s="196"/>
      <c r="E407" s="196"/>
    </row>
    <row r="408" spans="1:5" x14ac:dyDescent="0.25">
      <c r="A408" s="221"/>
      <c r="B408" s="196"/>
      <c r="C408" s="196"/>
      <c r="D408" s="196"/>
      <c r="E408" s="196"/>
    </row>
    <row r="409" spans="1:5" x14ac:dyDescent="0.25">
      <c r="A409" s="221"/>
      <c r="B409" s="196"/>
      <c r="C409" s="196"/>
      <c r="D409" s="196"/>
      <c r="E409" s="196"/>
    </row>
    <row r="410" spans="1:5" x14ac:dyDescent="0.25">
      <c r="A410" s="221"/>
      <c r="B410" s="196"/>
      <c r="C410" s="196"/>
      <c r="D410" s="196"/>
      <c r="E410" s="196"/>
    </row>
    <row r="411" spans="1:5" x14ac:dyDescent="0.25">
      <c r="A411" s="221"/>
      <c r="B411" s="196"/>
      <c r="C411" s="196"/>
      <c r="D411" s="196"/>
      <c r="E411" s="196"/>
    </row>
    <row r="412" spans="1:5" x14ac:dyDescent="0.25">
      <c r="A412" s="221"/>
      <c r="B412" s="196"/>
      <c r="C412" s="196"/>
      <c r="D412" s="196"/>
      <c r="E412" s="196"/>
    </row>
    <row r="413" spans="1:5" x14ac:dyDescent="0.25">
      <c r="A413" s="221"/>
      <c r="B413" s="196"/>
      <c r="C413" s="196"/>
      <c r="D413" s="196"/>
      <c r="E413" s="196"/>
    </row>
    <row r="414" spans="1:5" x14ac:dyDescent="0.25">
      <c r="A414" s="221"/>
      <c r="B414" s="196"/>
      <c r="C414" s="196"/>
      <c r="D414" s="196"/>
      <c r="E414" s="196"/>
    </row>
    <row r="415" spans="1:5" x14ac:dyDescent="0.25">
      <c r="A415" s="221"/>
      <c r="B415" s="196"/>
      <c r="C415" s="196"/>
      <c r="D415" s="196"/>
      <c r="E415" s="196"/>
    </row>
    <row r="416" spans="1:5" x14ac:dyDescent="0.25">
      <c r="A416" s="221"/>
      <c r="B416" s="196"/>
      <c r="C416" s="196"/>
      <c r="D416" s="196"/>
      <c r="E416" s="196"/>
    </row>
    <row r="417" spans="1:5" x14ac:dyDescent="0.25">
      <c r="A417" s="221"/>
      <c r="B417" s="196"/>
      <c r="C417" s="196"/>
      <c r="D417" s="196"/>
      <c r="E417" s="196"/>
    </row>
    <row r="418" spans="1:5" x14ac:dyDescent="0.25">
      <c r="A418" s="221"/>
      <c r="B418" s="196"/>
      <c r="C418" s="196"/>
      <c r="D418" s="196"/>
      <c r="E418" s="196"/>
    </row>
    <row r="419" spans="1:5" x14ac:dyDescent="0.25">
      <c r="A419" s="221"/>
      <c r="B419" s="196"/>
      <c r="C419" s="196"/>
      <c r="D419" s="196"/>
      <c r="E419" s="196"/>
    </row>
    <row r="420" spans="1:5" x14ac:dyDescent="0.25">
      <c r="A420" s="221"/>
      <c r="B420" s="196"/>
      <c r="C420" s="196"/>
      <c r="D420" s="196"/>
      <c r="E420" s="196"/>
    </row>
    <row r="421" spans="1:5" x14ac:dyDescent="0.25">
      <c r="A421" s="221"/>
      <c r="B421" s="196"/>
      <c r="C421" s="196"/>
      <c r="D421" s="196"/>
      <c r="E421" s="196"/>
    </row>
    <row r="422" spans="1:5" x14ac:dyDescent="0.25">
      <c r="A422" s="221"/>
      <c r="B422" s="196"/>
      <c r="C422" s="196"/>
      <c r="D422" s="196"/>
      <c r="E422" s="196"/>
    </row>
    <row r="423" spans="1:5" x14ac:dyDescent="0.25">
      <c r="A423" s="221"/>
      <c r="B423" s="196"/>
      <c r="C423" s="196"/>
      <c r="D423" s="196"/>
      <c r="E423" s="196"/>
    </row>
    <row r="424" spans="1:5" x14ac:dyDescent="0.25">
      <c r="A424" s="221"/>
      <c r="B424" s="196"/>
      <c r="C424" s="196"/>
      <c r="D424" s="196"/>
      <c r="E424" s="196"/>
    </row>
    <row r="425" spans="1:5" x14ac:dyDescent="0.25">
      <c r="A425" s="221"/>
      <c r="B425" s="196"/>
      <c r="C425" s="196"/>
      <c r="D425" s="196"/>
      <c r="E425" s="196"/>
    </row>
    <row r="426" spans="1:5" x14ac:dyDescent="0.25">
      <c r="A426" s="221"/>
      <c r="B426" s="196"/>
      <c r="C426" s="196"/>
      <c r="D426" s="196"/>
      <c r="E426" s="196"/>
    </row>
    <row r="427" spans="1:5" x14ac:dyDescent="0.25">
      <c r="A427" s="221"/>
      <c r="B427" s="196"/>
      <c r="C427" s="196"/>
      <c r="D427" s="196"/>
      <c r="E427" s="196"/>
    </row>
    <row r="428" spans="1:5" x14ac:dyDescent="0.25">
      <c r="A428" s="221"/>
      <c r="B428" s="196"/>
      <c r="C428" s="196"/>
      <c r="D428" s="196"/>
      <c r="E428" s="196"/>
    </row>
    <row r="429" spans="1:5" x14ac:dyDescent="0.25">
      <c r="A429" s="221"/>
      <c r="B429" s="196"/>
      <c r="C429" s="196"/>
      <c r="D429" s="196"/>
      <c r="E429" s="196"/>
    </row>
    <row r="430" spans="1:5" x14ac:dyDescent="0.25">
      <c r="A430" s="221"/>
      <c r="B430" s="196"/>
      <c r="C430" s="196"/>
      <c r="D430" s="196"/>
      <c r="E430" s="196"/>
    </row>
    <row r="431" spans="1:5" x14ac:dyDescent="0.25">
      <c r="A431" s="221"/>
      <c r="B431" s="196"/>
      <c r="C431" s="196"/>
      <c r="D431" s="196"/>
      <c r="E431" s="196"/>
    </row>
    <row r="432" spans="1:5" x14ac:dyDescent="0.25">
      <c r="A432" s="221"/>
      <c r="B432" s="196"/>
      <c r="C432" s="196"/>
      <c r="D432" s="196"/>
      <c r="E432" s="196"/>
    </row>
    <row r="433" spans="1:5" x14ac:dyDescent="0.25">
      <c r="A433" s="221"/>
      <c r="B433" s="196"/>
      <c r="C433" s="196"/>
      <c r="D433" s="196"/>
      <c r="E433" s="196"/>
    </row>
    <row r="434" spans="1:5" x14ac:dyDescent="0.25">
      <c r="A434" s="221"/>
      <c r="B434" s="196"/>
      <c r="C434" s="196"/>
      <c r="D434" s="196"/>
      <c r="E434" s="196"/>
    </row>
    <row r="435" spans="1:5" x14ac:dyDescent="0.25">
      <c r="A435" s="221"/>
      <c r="B435" s="196"/>
      <c r="C435" s="196"/>
      <c r="D435" s="196"/>
      <c r="E435" s="196"/>
    </row>
    <row r="436" spans="1:5" x14ac:dyDescent="0.25">
      <c r="A436" s="221"/>
      <c r="B436" s="196"/>
      <c r="C436" s="196"/>
      <c r="D436" s="196"/>
      <c r="E436" s="196"/>
    </row>
    <row r="437" spans="1:5" x14ac:dyDescent="0.25">
      <c r="A437" s="221"/>
      <c r="B437" s="196"/>
      <c r="C437" s="196"/>
      <c r="D437" s="196"/>
      <c r="E437" s="196"/>
    </row>
    <row r="438" spans="1:5" x14ac:dyDescent="0.25">
      <c r="A438" s="221"/>
      <c r="B438" s="196"/>
      <c r="C438" s="196"/>
      <c r="D438" s="196"/>
      <c r="E438" s="196"/>
    </row>
    <row r="439" spans="1:5" x14ac:dyDescent="0.25">
      <c r="A439" s="221"/>
      <c r="B439" s="196"/>
      <c r="C439" s="196"/>
      <c r="D439" s="196"/>
      <c r="E439" s="196"/>
    </row>
    <row r="440" spans="1:5" x14ac:dyDescent="0.25">
      <c r="A440" s="221"/>
      <c r="B440" s="196"/>
      <c r="C440" s="196"/>
      <c r="D440" s="196"/>
      <c r="E440" s="196"/>
    </row>
    <row r="441" spans="1:5" x14ac:dyDescent="0.25">
      <c r="A441" s="221"/>
      <c r="B441" s="196"/>
      <c r="C441" s="196"/>
      <c r="D441" s="196"/>
      <c r="E441" s="196"/>
    </row>
    <row r="442" spans="1:5" x14ac:dyDescent="0.25">
      <c r="A442" s="221"/>
      <c r="B442" s="196"/>
      <c r="C442" s="196"/>
      <c r="D442" s="196"/>
      <c r="E442" s="196"/>
    </row>
    <row r="443" spans="1:5" x14ac:dyDescent="0.25">
      <c r="A443" s="221"/>
      <c r="B443" s="196"/>
      <c r="C443" s="196"/>
      <c r="D443" s="196"/>
      <c r="E443" s="196"/>
    </row>
    <row r="444" spans="1:5" x14ac:dyDescent="0.25">
      <c r="A444" s="221"/>
      <c r="B444" s="196"/>
      <c r="C444" s="196"/>
      <c r="D444" s="196"/>
      <c r="E444" s="196"/>
    </row>
    <row r="445" spans="1:5" x14ac:dyDescent="0.25">
      <c r="A445" s="221"/>
      <c r="B445" s="196"/>
      <c r="C445" s="196"/>
      <c r="D445" s="196"/>
      <c r="E445" s="196"/>
    </row>
    <row r="446" spans="1:5" x14ac:dyDescent="0.25">
      <c r="A446" s="221"/>
      <c r="B446" s="196"/>
      <c r="C446" s="196"/>
      <c r="D446" s="196"/>
      <c r="E446" s="196"/>
    </row>
    <row r="447" spans="1:5" x14ac:dyDescent="0.25">
      <c r="A447" s="221"/>
      <c r="B447" s="196"/>
      <c r="C447" s="196"/>
      <c r="D447" s="196"/>
      <c r="E447" s="196"/>
    </row>
    <row r="448" spans="1:5" x14ac:dyDescent="0.25">
      <c r="A448" s="221"/>
      <c r="B448" s="196"/>
      <c r="C448" s="196"/>
      <c r="D448" s="196"/>
      <c r="E448" s="196"/>
    </row>
    <row r="449" spans="1:5" x14ac:dyDescent="0.25">
      <c r="A449" s="221"/>
      <c r="B449" s="196"/>
      <c r="C449" s="196"/>
      <c r="D449" s="196"/>
      <c r="E449" s="196"/>
    </row>
    <row r="450" spans="1:5" x14ac:dyDescent="0.25">
      <c r="A450" s="221"/>
      <c r="B450" s="196"/>
      <c r="C450" s="196"/>
      <c r="D450" s="196"/>
      <c r="E450" s="196"/>
    </row>
    <row r="451" spans="1:5" x14ac:dyDescent="0.25">
      <c r="A451" s="221"/>
      <c r="B451" s="196"/>
      <c r="C451" s="196"/>
      <c r="D451" s="196"/>
      <c r="E451" s="196"/>
    </row>
    <row r="452" spans="1:5" x14ac:dyDescent="0.25">
      <c r="A452" s="221"/>
      <c r="B452" s="196"/>
      <c r="C452" s="196"/>
      <c r="D452" s="196"/>
      <c r="E452" s="196"/>
    </row>
    <row r="453" spans="1:5" x14ac:dyDescent="0.25">
      <c r="A453" s="221"/>
      <c r="B453" s="196"/>
      <c r="C453" s="196"/>
      <c r="D453" s="196"/>
      <c r="E453" s="196"/>
    </row>
    <row r="454" spans="1:5" x14ac:dyDescent="0.25">
      <c r="A454" s="221"/>
      <c r="B454" s="196"/>
      <c r="C454" s="196"/>
      <c r="D454" s="196"/>
      <c r="E454" s="196"/>
    </row>
    <row r="455" spans="1:5" x14ac:dyDescent="0.25">
      <c r="A455" s="221"/>
      <c r="B455" s="196"/>
      <c r="C455" s="196"/>
      <c r="D455" s="196"/>
      <c r="E455" s="196"/>
    </row>
    <row r="456" spans="1:5" x14ac:dyDescent="0.25">
      <c r="A456" s="221"/>
      <c r="B456" s="196"/>
      <c r="C456" s="196"/>
      <c r="D456" s="196"/>
      <c r="E456" s="196"/>
    </row>
    <row r="457" spans="1:5" x14ac:dyDescent="0.25">
      <c r="A457" s="221"/>
      <c r="B457" s="196"/>
      <c r="C457" s="196"/>
      <c r="D457" s="196"/>
      <c r="E457" s="196"/>
    </row>
    <row r="458" spans="1:5" x14ac:dyDescent="0.25">
      <c r="A458" s="221"/>
      <c r="B458" s="196"/>
      <c r="C458" s="196"/>
      <c r="D458" s="196"/>
      <c r="E458" s="196"/>
    </row>
    <row r="459" spans="1:5" x14ac:dyDescent="0.25">
      <c r="A459" s="221"/>
      <c r="B459" s="196"/>
      <c r="C459" s="196"/>
      <c r="D459" s="196"/>
      <c r="E459" s="196"/>
    </row>
    <row r="460" spans="1:5" x14ac:dyDescent="0.25">
      <c r="A460" s="221"/>
      <c r="B460" s="196"/>
      <c r="C460" s="196"/>
      <c r="D460" s="196"/>
      <c r="E460" s="196"/>
    </row>
    <row r="461" spans="1:5" x14ac:dyDescent="0.25">
      <c r="A461" s="221"/>
      <c r="B461" s="196"/>
      <c r="C461" s="196"/>
      <c r="D461" s="196"/>
      <c r="E461" s="196"/>
    </row>
    <row r="462" spans="1:5" x14ac:dyDescent="0.25">
      <c r="A462" s="221"/>
      <c r="B462" s="196"/>
      <c r="C462" s="196"/>
      <c r="D462" s="196"/>
      <c r="E462" s="196"/>
    </row>
    <row r="463" spans="1:5" x14ac:dyDescent="0.25">
      <c r="A463" s="221"/>
      <c r="B463" s="196"/>
      <c r="C463" s="196"/>
      <c r="D463" s="196"/>
      <c r="E463" s="196"/>
    </row>
    <row r="464" spans="1:5" x14ac:dyDescent="0.25">
      <c r="A464" s="221"/>
      <c r="B464" s="196"/>
      <c r="C464" s="196"/>
      <c r="D464" s="196"/>
      <c r="E464" s="196"/>
    </row>
    <row r="465" spans="1:5" x14ac:dyDescent="0.25">
      <c r="A465" s="221"/>
      <c r="B465" s="196"/>
      <c r="C465" s="196"/>
      <c r="D465" s="196"/>
      <c r="E465" s="196"/>
    </row>
    <row r="466" spans="1:5" x14ac:dyDescent="0.25">
      <c r="A466" s="221"/>
      <c r="B466" s="196"/>
      <c r="C466" s="196"/>
      <c r="D466" s="196"/>
      <c r="E466" s="196"/>
    </row>
    <row r="467" spans="1:5" x14ac:dyDescent="0.25">
      <c r="A467" s="221"/>
      <c r="B467" s="196"/>
      <c r="C467" s="196"/>
      <c r="D467" s="196"/>
      <c r="E467" s="196"/>
    </row>
    <row r="468" spans="1:5" x14ac:dyDescent="0.25">
      <c r="A468" s="221"/>
      <c r="B468" s="196"/>
      <c r="C468" s="196"/>
      <c r="D468" s="196"/>
      <c r="E468" s="196"/>
    </row>
    <row r="469" spans="1:5" x14ac:dyDescent="0.25">
      <c r="A469" s="221"/>
      <c r="B469" s="196"/>
      <c r="C469" s="196"/>
      <c r="D469" s="196"/>
      <c r="E469" s="196"/>
    </row>
    <row r="470" spans="1:5" x14ac:dyDescent="0.25">
      <c r="A470" s="221"/>
      <c r="B470" s="196"/>
      <c r="C470" s="196"/>
      <c r="D470" s="196"/>
      <c r="E470" s="196"/>
    </row>
    <row r="471" spans="1:5" x14ac:dyDescent="0.25">
      <c r="A471" s="221"/>
      <c r="B471" s="196"/>
      <c r="C471" s="196"/>
      <c r="D471" s="196"/>
      <c r="E471" s="196"/>
    </row>
    <row r="472" spans="1:5" x14ac:dyDescent="0.25">
      <c r="A472" s="221"/>
      <c r="B472" s="196"/>
      <c r="C472" s="196"/>
      <c r="D472" s="196"/>
      <c r="E472" s="196"/>
    </row>
    <row r="473" spans="1:5" x14ac:dyDescent="0.25">
      <c r="A473" s="221"/>
      <c r="B473" s="196"/>
      <c r="C473" s="196"/>
      <c r="D473" s="196"/>
      <c r="E473" s="196"/>
    </row>
    <row r="474" spans="1:5" x14ac:dyDescent="0.25">
      <c r="A474" s="221"/>
      <c r="B474" s="196"/>
      <c r="C474" s="196"/>
      <c r="D474" s="196"/>
      <c r="E474" s="196"/>
    </row>
    <row r="475" spans="1:5" x14ac:dyDescent="0.25">
      <c r="A475" s="221"/>
      <c r="B475" s="196"/>
      <c r="C475" s="196"/>
      <c r="D475" s="196"/>
      <c r="E475" s="196"/>
    </row>
    <row r="476" spans="1:5" x14ac:dyDescent="0.25">
      <c r="A476" s="221"/>
      <c r="B476" s="196"/>
      <c r="C476" s="196"/>
      <c r="D476" s="196"/>
      <c r="E476" s="196"/>
    </row>
    <row r="477" spans="1:5" x14ac:dyDescent="0.25">
      <c r="A477" s="221"/>
      <c r="B477" s="196"/>
      <c r="C477" s="196"/>
      <c r="D477" s="196"/>
      <c r="E477" s="196"/>
    </row>
    <row r="478" spans="1:5" x14ac:dyDescent="0.25">
      <c r="A478" s="221"/>
      <c r="B478" s="196"/>
      <c r="C478" s="196"/>
      <c r="D478" s="196"/>
      <c r="E478" s="196"/>
    </row>
    <row r="479" spans="1:5" x14ac:dyDescent="0.25">
      <c r="A479" s="221"/>
      <c r="B479" s="196"/>
      <c r="C479" s="196"/>
      <c r="D479" s="196"/>
      <c r="E479" s="196"/>
    </row>
    <row r="480" spans="1:5" x14ac:dyDescent="0.25">
      <c r="A480" s="221"/>
      <c r="B480" s="196"/>
      <c r="C480" s="196"/>
      <c r="D480" s="196"/>
      <c r="E480" s="196"/>
    </row>
    <row r="481" spans="1:5" x14ac:dyDescent="0.25">
      <c r="A481" s="221"/>
      <c r="B481" s="196"/>
      <c r="C481" s="196"/>
      <c r="D481" s="196"/>
      <c r="E481" s="196"/>
    </row>
    <row r="482" spans="1:5" x14ac:dyDescent="0.25">
      <c r="A482" s="221"/>
      <c r="B482" s="196"/>
      <c r="C482" s="196"/>
      <c r="D482" s="196"/>
      <c r="E482" s="196"/>
    </row>
    <row r="483" spans="1:5" x14ac:dyDescent="0.25">
      <c r="A483" s="221"/>
      <c r="B483" s="196"/>
      <c r="C483" s="196"/>
      <c r="D483" s="196"/>
      <c r="E483" s="196"/>
    </row>
    <row r="484" spans="1:5" x14ac:dyDescent="0.25">
      <c r="A484" s="221"/>
      <c r="B484" s="196"/>
      <c r="C484" s="196"/>
      <c r="D484" s="196"/>
      <c r="E484" s="196"/>
    </row>
    <row r="485" spans="1:5" x14ac:dyDescent="0.25">
      <c r="A485" s="221"/>
      <c r="B485" s="196"/>
      <c r="C485" s="196"/>
      <c r="D485" s="196"/>
      <c r="E485" s="196"/>
    </row>
    <row r="486" spans="1:5" x14ac:dyDescent="0.25">
      <c r="A486" s="221"/>
      <c r="B486" s="196"/>
      <c r="C486" s="196"/>
      <c r="D486" s="196"/>
      <c r="E486" s="196"/>
    </row>
    <row r="487" spans="1:5" x14ac:dyDescent="0.25">
      <c r="A487" s="221"/>
      <c r="B487" s="196"/>
      <c r="C487" s="196"/>
      <c r="D487" s="196"/>
      <c r="E487" s="196"/>
    </row>
    <row r="488" spans="1:5" x14ac:dyDescent="0.25">
      <c r="A488" s="221"/>
      <c r="B488" s="196"/>
      <c r="C488" s="196"/>
      <c r="D488" s="196"/>
      <c r="E488" s="196"/>
    </row>
    <row r="489" spans="1:5" x14ac:dyDescent="0.25">
      <c r="A489" s="221"/>
      <c r="B489" s="196"/>
      <c r="C489" s="196"/>
      <c r="D489" s="196"/>
      <c r="E489" s="196"/>
    </row>
    <row r="490" spans="1:5" x14ac:dyDescent="0.25">
      <c r="A490" s="221"/>
      <c r="B490" s="196"/>
      <c r="C490" s="196"/>
      <c r="D490" s="196"/>
      <c r="E490" s="196"/>
    </row>
    <row r="491" spans="1:5" x14ac:dyDescent="0.25">
      <c r="A491" s="221"/>
      <c r="B491" s="196"/>
      <c r="C491" s="196"/>
      <c r="D491" s="196"/>
      <c r="E491" s="196"/>
    </row>
    <row r="492" spans="1:5" x14ac:dyDescent="0.25">
      <c r="A492" s="221"/>
      <c r="B492" s="196"/>
      <c r="C492" s="196"/>
      <c r="D492" s="196"/>
      <c r="E492" s="196"/>
    </row>
    <row r="493" spans="1:5" x14ac:dyDescent="0.25">
      <c r="A493" s="221"/>
      <c r="B493" s="196"/>
      <c r="C493" s="196"/>
      <c r="D493" s="196"/>
      <c r="E493" s="196"/>
    </row>
    <row r="494" spans="1:5" x14ac:dyDescent="0.25">
      <c r="A494" s="221"/>
      <c r="B494" s="196"/>
      <c r="C494" s="196"/>
      <c r="D494" s="196"/>
      <c r="E494" s="196"/>
    </row>
    <row r="495" spans="1:5" x14ac:dyDescent="0.25">
      <c r="A495" s="221"/>
      <c r="B495" s="196"/>
      <c r="C495" s="196"/>
      <c r="D495" s="196"/>
      <c r="E495" s="196"/>
    </row>
    <row r="496" spans="1:5" x14ac:dyDescent="0.25">
      <c r="A496" s="221"/>
      <c r="B496" s="196"/>
      <c r="C496" s="196"/>
      <c r="D496" s="196"/>
      <c r="E496" s="196"/>
    </row>
    <row r="497" spans="1:5" x14ac:dyDescent="0.25">
      <c r="A497" s="221"/>
      <c r="B497" s="196"/>
      <c r="C497" s="196"/>
      <c r="D497" s="196"/>
      <c r="E497" s="196"/>
    </row>
    <row r="498" spans="1:5" x14ac:dyDescent="0.25">
      <c r="A498" s="221"/>
      <c r="B498" s="196"/>
      <c r="C498" s="196"/>
      <c r="D498" s="196"/>
      <c r="E498" s="196"/>
    </row>
    <row r="499" spans="1:5" x14ac:dyDescent="0.25">
      <c r="A499" s="221"/>
      <c r="B499" s="196"/>
      <c r="C499" s="196"/>
      <c r="D499" s="196"/>
      <c r="E499" s="196"/>
    </row>
    <row r="500" spans="1:5" x14ac:dyDescent="0.25">
      <c r="A500" s="221"/>
      <c r="B500" s="196"/>
      <c r="C500" s="196"/>
      <c r="D500" s="196"/>
      <c r="E500" s="196"/>
    </row>
    <row r="501" spans="1:5" x14ac:dyDescent="0.25">
      <c r="A501" s="221"/>
      <c r="B501" s="196"/>
      <c r="C501" s="196"/>
      <c r="D501" s="196"/>
      <c r="E501" s="196"/>
    </row>
    <row r="502" spans="1:5" x14ac:dyDescent="0.25">
      <c r="A502" s="221"/>
      <c r="B502" s="196"/>
      <c r="C502" s="196"/>
      <c r="D502" s="196"/>
      <c r="E502" s="196"/>
    </row>
    <row r="503" spans="1:5" x14ac:dyDescent="0.25">
      <c r="A503" s="221"/>
      <c r="B503" s="196"/>
      <c r="C503" s="196"/>
      <c r="D503" s="196"/>
      <c r="E503" s="196"/>
    </row>
    <row r="504" spans="1:5" x14ac:dyDescent="0.25">
      <c r="A504" s="221"/>
      <c r="B504" s="196"/>
      <c r="C504" s="196"/>
      <c r="D504" s="196"/>
      <c r="E504" s="196"/>
    </row>
    <row r="505" spans="1:5" x14ac:dyDescent="0.25">
      <c r="A505" s="221"/>
      <c r="B505" s="196"/>
      <c r="C505" s="196"/>
      <c r="D505" s="196"/>
      <c r="E505" s="196"/>
    </row>
    <row r="506" spans="1:5" x14ac:dyDescent="0.25">
      <c r="A506" s="221"/>
      <c r="B506" s="196"/>
      <c r="C506" s="196"/>
      <c r="D506" s="196"/>
      <c r="E506" s="196"/>
    </row>
    <row r="507" spans="1:5" x14ac:dyDescent="0.25">
      <c r="A507" s="221"/>
      <c r="B507" s="196"/>
      <c r="C507" s="196"/>
      <c r="D507" s="196"/>
      <c r="E507" s="196"/>
    </row>
    <row r="508" spans="1:5" x14ac:dyDescent="0.25">
      <c r="A508" s="221"/>
      <c r="B508" s="196"/>
      <c r="C508" s="196"/>
      <c r="D508" s="196"/>
      <c r="E508" s="196"/>
    </row>
    <row r="509" spans="1:5" x14ac:dyDescent="0.25">
      <c r="A509" s="221"/>
      <c r="B509" s="196"/>
      <c r="C509" s="196"/>
      <c r="D509" s="196"/>
      <c r="E509" s="196"/>
    </row>
    <row r="510" spans="1:5" x14ac:dyDescent="0.25">
      <c r="A510" s="221"/>
      <c r="B510" s="196"/>
      <c r="C510" s="196"/>
      <c r="D510" s="196"/>
      <c r="E510" s="196"/>
    </row>
    <row r="511" spans="1:5" x14ac:dyDescent="0.25">
      <c r="A511" s="221"/>
      <c r="B511" s="196"/>
      <c r="C511" s="196"/>
      <c r="D511" s="196"/>
      <c r="E511" s="196"/>
    </row>
    <row r="512" spans="1:5" x14ac:dyDescent="0.25">
      <c r="A512" s="221"/>
      <c r="B512" s="196"/>
      <c r="C512" s="196"/>
      <c r="D512" s="196"/>
      <c r="E512" s="196"/>
    </row>
    <row r="513" spans="1:5" x14ac:dyDescent="0.25">
      <c r="A513" s="221"/>
      <c r="B513" s="196"/>
      <c r="C513" s="196"/>
      <c r="D513" s="196"/>
      <c r="E513" s="196"/>
    </row>
    <row r="514" spans="1:5" x14ac:dyDescent="0.25">
      <c r="A514" s="221"/>
      <c r="B514" s="196"/>
      <c r="C514" s="196"/>
      <c r="D514" s="196"/>
      <c r="E514" s="196"/>
    </row>
    <row r="515" spans="1:5" x14ac:dyDescent="0.25">
      <c r="A515" s="221"/>
      <c r="B515" s="196"/>
      <c r="C515" s="196"/>
      <c r="D515" s="196"/>
      <c r="E515" s="196"/>
    </row>
    <row r="516" spans="1:5" x14ac:dyDescent="0.25">
      <c r="A516" s="221"/>
      <c r="B516" s="196"/>
      <c r="C516" s="196"/>
      <c r="D516" s="196"/>
      <c r="E516" s="196"/>
    </row>
    <row r="517" spans="1:5" x14ac:dyDescent="0.25">
      <c r="A517" s="221"/>
      <c r="B517" s="196"/>
      <c r="C517" s="196"/>
      <c r="D517" s="196"/>
      <c r="E517" s="196"/>
    </row>
    <row r="518" spans="1:5" x14ac:dyDescent="0.25">
      <c r="A518" s="221"/>
      <c r="B518" s="196"/>
      <c r="C518" s="196"/>
      <c r="D518" s="196"/>
      <c r="E518" s="196"/>
    </row>
    <row r="519" spans="1:5" x14ac:dyDescent="0.25">
      <c r="A519" s="221"/>
      <c r="B519" s="196"/>
      <c r="C519" s="196"/>
      <c r="D519" s="196"/>
      <c r="E519" s="196"/>
    </row>
    <row r="520" spans="1:5" x14ac:dyDescent="0.25">
      <c r="A520" s="221"/>
      <c r="B520" s="196"/>
      <c r="C520" s="196"/>
      <c r="D520" s="196"/>
      <c r="E520" s="196"/>
    </row>
    <row r="521" spans="1:5" x14ac:dyDescent="0.25">
      <c r="A521" s="221"/>
      <c r="B521" s="196"/>
      <c r="C521" s="196"/>
      <c r="D521" s="196"/>
      <c r="E521" s="196"/>
    </row>
    <row r="522" spans="1:5" x14ac:dyDescent="0.25">
      <c r="A522" s="221"/>
      <c r="B522" s="196"/>
      <c r="C522" s="196"/>
      <c r="D522" s="196"/>
      <c r="E522" s="196"/>
    </row>
    <row r="523" spans="1:5" x14ac:dyDescent="0.25">
      <c r="A523" s="221"/>
      <c r="B523" s="196"/>
      <c r="C523" s="196"/>
      <c r="D523" s="196"/>
      <c r="E523" s="196"/>
    </row>
    <row r="524" spans="1:5" x14ac:dyDescent="0.25">
      <c r="A524" s="221"/>
      <c r="B524" s="196"/>
      <c r="C524" s="196"/>
      <c r="D524" s="196"/>
      <c r="E524" s="196"/>
    </row>
    <row r="525" spans="1:5" x14ac:dyDescent="0.25">
      <c r="A525" s="221"/>
      <c r="B525" s="196"/>
      <c r="C525" s="196"/>
      <c r="D525" s="196"/>
      <c r="E525" s="196"/>
    </row>
    <row r="526" spans="1:5" x14ac:dyDescent="0.25">
      <c r="A526" s="221"/>
      <c r="B526" s="196"/>
      <c r="C526" s="196"/>
      <c r="D526" s="196"/>
      <c r="E526" s="196"/>
    </row>
    <row r="527" spans="1:5" x14ac:dyDescent="0.25">
      <c r="A527" s="221"/>
      <c r="B527" s="196"/>
      <c r="C527" s="196"/>
      <c r="D527" s="196"/>
      <c r="E527" s="196"/>
    </row>
    <row r="528" spans="1:5" x14ac:dyDescent="0.25">
      <c r="A528" s="221"/>
      <c r="B528" s="196"/>
      <c r="C528" s="196"/>
      <c r="D528" s="196"/>
      <c r="E528" s="196"/>
    </row>
    <row r="529" spans="1:5" x14ac:dyDescent="0.25">
      <c r="A529" s="221"/>
      <c r="B529" s="196"/>
      <c r="C529" s="196"/>
      <c r="D529" s="196"/>
      <c r="E529" s="196"/>
    </row>
    <row r="530" spans="1:5" x14ac:dyDescent="0.25">
      <c r="A530" s="221"/>
      <c r="B530" s="196"/>
      <c r="C530" s="196"/>
      <c r="D530" s="196"/>
      <c r="E530" s="196"/>
    </row>
    <row r="531" spans="1:5" x14ac:dyDescent="0.25">
      <c r="A531" s="221"/>
      <c r="B531" s="196"/>
      <c r="C531" s="196"/>
      <c r="D531" s="196"/>
      <c r="E531" s="196"/>
    </row>
    <row r="532" spans="1:5" x14ac:dyDescent="0.25">
      <c r="A532" s="221"/>
      <c r="B532" s="196"/>
      <c r="C532" s="196"/>
      <c r="D532" s="196"/>
      <c r="E532" s="196"/>
    </row>
    <row r="533" spans="1:5" x14ac:dyDescent="0.25">
      <c r="A533" s="221"/>
      <c r="B533" s="196"/>
      <c r="C533" s="196"/>
      <c r="D533" s="196"/>
      <c r="E533" s="196"/>
    </row>
    <row r="534" spans="1:5" x14ac:dyDescent="0.25">
      <c r="A534" s="221"/>
      <c r="B534" s="196"/>
      <c r="C534" s="196"/>
      <c r="D534" s="196"/>
      <c r="E534" s="196"/>
    </row>
    <row r="535" spans="1:5" x14ac:dyDescent="0.25">
      <c r="A535" s="221"/>
      <c r="B535" s="196"/>
      <c r="C535" s="196"/>
      <c r="D535" s="196"/>
      <c r="E535" s="196"/>
    </row>
    <row r="536" spans="1:5" x14ac:dyDescent="0.25">
      <c r="A536" s="221"/>
      <c r="B536" s="196"/>
      <c r="C536" s="196"/>
      <c r="D536" s="196"/>
      <c r="E536" s="196"/>
    </row>
    <row r="537" spans="1:5" x14ac:dyDescent="0.25">
      <c r="A537" s="221"/>
      <c r="B537" s="196"/>
      <c r="C537" s="196"/>
      <c r="D537" s="196"/>
      <c r="E537" s="196"/>
    </row>
    <row r="538" spans="1:5" x14ac:dyDescent="0.25">
      <c r="A538" s="221"/>
      <c r="B538" s="196"/>
      <c r="C538" s="196"/>
      <c r="D538" s="196"/>
      <c r="E538" s="196"/>
    </row>
    <row r="539" spans="1:5" x14ac:dyDescent="0.25">
      <c r="A539" s="221"/>
      <c r="B539" s="196"/>
      <c r="C539" s="196"/>
      <c r="D539" s="196"/>
      <c r="E539" s="196"/>
    </row>
    <row r="540" spans="1:5" x14ac:dyDescent="0.25">
      <c r="A540" s="221"/>
      <c r="B540" s="196"/>
      <c r="C540" s="196"/>
      <c r="D540" s="196"/>
      <c r="E540" s="196"/>
    </row>
    <row r="541" spans="1:5" x14ac:dyDescent="0.25">
      <c r="A541" s="221"/>
      <c r="B541" s="196"/>
      <c r="C541" s="196"/>
      <c r="D541" s="196"/>
      <c r="E541" s="196"/>
    </row>
    <row r="542" spans="1:5" x14ac:dyDescent="0.25">
      <c r="A542" s="221"/>
      <c r="B542" s="196"/>
      <c r="C542" s="196"/>
      <c r="D542" s="196"/>
      <c r="E542" s="196"/>
    </row>
    <row r="543" spans="1:5" x14ac:dyDescent="0.25">
      <c r="A543" s="221"/>
      <c r="B543" s="196"/>
      <c r="C543" s="196"/>
      <c r="D543" s="196"/>
      <c r="E543" s="196"/>
    </row>
    <row r="544" spans="1:5" x14ac:dyDescent="0.25">
      <c r="A544" s="221"/>
      <c r="B544" s="196"/>
      <c r="C544" s="196"/>
      <c r="D544" s="196"/>
      <c r="E544" s="196"/>
    </row>
    <row r="545" spans="1:5" x14ac:dyDescent="0.25">
      <c r="A545" s="221"/>
      <c r="B545" s="196"/>
      <c r="C545" s="196"/>
      <c r="D545" s="196"/>
      <c r="E545" s="196"/>
    </row>
    <row r="546" spans="1:5" x14ac:dyDescent="0.25">
      <c r="A546" s="221"/>
      <c r="B546" s="196"/>
      <c r="C546" s="196"/>
      <c r="D546" s="196"/>
      <c r="E546" s="196"/>
    </row>
    <row r="547" spans="1:5" x14ac:dyDescent="0.25">
      <c r="A547" s="221"/>
      <c r="B547" s="196"/>
      <c r="C547" s="196"/>
      <c r="D547" s="196"/>
      <c r="E547" s="196"/>
    </row>
    <row r="548" spans="1:5" x14ac:dyDescent="0.25">
      <c r="A548" s="221"/>
      <c r="B548" s="196"/>
      <c r="C548" s="196"/>
      <c r="D548" s="196"/>
      <c r="E548" s="196"/>
    </row>
    <row r="549" spans="1:5" x14ac:dyDescent="0.25">
      <c r="A549" s="221"/>
      <c r="B549" s="196"/>
      <c r="C549" s="196"/>
      <c r="D549" s="196"/>
      <c r="E549" s="196"/>
    </row>
    <row r="550" spans="1:5" x14ac:dyDescent="0.25">
      <c r="A550" s="221"/>
      <c r="B550" s="196"/>
      <c r="C550" s="196"/>
      <c r="D550" s="196"/>
      <c r="E550" s="196"/>
    </row>
    <row r="551" spans="1:5" x14ac:dyDescent="0.25">
      <c r="A551" s="221"/>
      <c r="B551" s="196"/>
      <c r="C551" s="196"/>
      <c r="D551" s="196"/>
      <c r="E551" s="196"/>
    </row>
    <row r="552" spans="1:5" x14ac:dyDescent="0.25">
      <c r="A552" s="221"/>
      <c r="B552" s="196"/>
      <c r="C552" s="196"/>
      <c r="D552" s="196"/>
      <c r="E552" s="196"/>
    </row>
    <row r="553" spans="1:5" x14ac:dyDescent="0.25">
      <c r="A553" s="221"/>
      <c r="B553" s="196"/>
      <c r="C553" s="196"/>
      <c r="D553" s="196"/>
      <c r="E553" s="196"/>
    </row>
    <row r="554" spans="1:5" x14ac:dyDescent="0.25">
      <c r="A554" s="221"/>
      <c r="B554" s="196"/>
      <c r="C554" s="196"/>
      <c r="D554" s="196"/>
      <c r="E554" s="196"/>
    </row>
    <row r="555" spans="1:5" x14ac:dyDescent="0.25">
      <c r="A555" s="221"/>
      <c r="B555" s="196"/>
      <c r="C555" s="196"/>
      <c r="D555" s="196"/>
      <c r="E555" s="196"/>
    </row>
    <row r="556" spans="1:5" x14ac:dyDescent="0.25">
      <c r="A556" s="221"/>
      <c r="B556" s="196"/>
      <c r="C556" s="196"/>
      <c r="D556" s="196"/>
      <c r="E556" s="196"/>
    </row>
    <row r="557" spans="1:5" x14ac:dyDescent="0.25">
      <c r="A557" s="221"/>
      <c r="B557" s="196"/>
      <c r="C557" s="196"/>
      <c r="D557" s="196"/>
      <c r="E557" s="196"/>
    </row>
    <row r="558" spans="1:5" x14ac:dyDescent="0.25">
      <c r="A558" s="221"/>
      <c r="B558" s="196"/>
      <c r="C558" s="196"/>
      <c r="D558" s="196"/>
      <c r="E558" s="196"/>
    </row>
    <row r="559" spans="1:5" x14ac:dyDescent="0.25">
      <c r="A559" s="221"/>
      <c r="B559" s="196"/>
      <c r="C559" s="196"/>
      <c r="D559" s="196"/>
      <c r="E559" s="196"/>
    </row>
    <row r="560" spans="1:5" x14ac:dyDescent="0.25">
      <c r="A560" s="221"/>
      <c r="B560" s="196"/>
      <c r="C560" s="196"/>
      <c r="D560" s="196"/>
      <c r="E560" s="196"/>
    </row>
    <row r="561" spans="1:5" x14ac:dyDescent="0.25">
      <c r="A561" s="221"/>
      <c r="B561" s="196"/>
      <c r="C561" s="196"/>
      <c r="D561" s="196"/>
      <c r="E561" s="196"/>
    </row>
    <row r="562" spans="1:5" x14ac:dyDescent="0.25">
      <c r="A562" s="221"/>
      <c r="B562" s="196"/>
      <c r="C562" s="196"/>
      <c r="D562" s="196"/>
      <c r="E562" s="196"/>
    </row>
    <row r="563" spans="1:5" x14ac:dyDescent="0.25">
      <c r="A563" s="221"/>
      <c r="B563" s="196"/>
      <c r="C563" s="196"/>
      <c r="D563" s="196"/>
      <c r="E563" s="196"/>
    </row>
    <row r="564" spans="1:5" x14ac:dyDescent="0.25">
      <c r="A564" s="221"/>
      <c r="B564" s="196"/>
      <c r="C564" s="196"/>
      <c r="D564" s="196"/>
      <c r="E564" s="196"/>
    </row>
    <row r="565" spans="1:5" x14ac:dyDescent="0.25">
      <c r="A565" s="221"/>
      <c r="B565" s="196"/>
      <c r="C565" s="196"/>
      <c r="D565" s="196"/>
      <c r="E565" s="196"/>
    </row>
    <row r="566" spans="1:5" x14ac:dyDescent="0.25">
      <c r="A566" s="221"/>
      <c r="B566" s="196"/>
      <c r="C566" s="196"/>
      <c r="D566" s="196"/>
      <c r="E566" s="196"/>
    </row>
    <row r="567" spans="1:5" x14ac:dyDescent="0.25">
      <c r="A567" s="221"/>
      <c r="B567" s="196"/>
      <c r="C567" s="196"/>
      <c r="D567" s="196"/>
      <c r="E567" s="196"/>
    </row>
    <row r="568" spans="1:5" x14ac:dyDescent="0.25">
      <c r="A568" s="221"/>
      <c r="B568" s="196"/>
      <c r="C568" s="196"/>
      <c r="D568" s="196"/>
      <c r="E568" s="196"/>
    </row>
    <row r="569" spans="1:5" x14ac:dyDescent="0.25">
      <c r="A569" s="221"/>
      <c r="B569" s="196"/>
      <c r="C569" s="196"/>
      <c r="D569" s="196"/>
      <c r="E569" s="196"/>
    </row>
    <row r="570" spans="1:5" x14ac:dyDescent="0.25">
      <c r="A570" s="221"/>
      <c r="B570" s="196"/>
      <c r="C570" s="196"/>
      <c r="D570" s="196"/>
      <c r="E570" s="196"/>
    </row>
    <row r="571" spans="1:5" x14ac:dyDescent="0.25">
      <c r="A571" s="221"/>
      <c r="B571" s="196"/>
      <c r="C571" s="196"/>
      <c r="D571" s="196"/>
      <c r="E571" s="196"/>
    </row>
    <row r="572" spans="1:5" x14ac:dyDescent="0.25">
      <c r="A572" s="221"/>
      <c r="B572" s="196"/>
      <c r="C572" s="196"/>
      <c r="D572" s="196"/>
      <c r="E572" s="196"/>
    </row>
    <row r="573" spans="1:5" x14ac:dyDescent="0.25">
      <c r="A573" s="221"/>
      <c r="B573" s="196"/>
      <c r="C573" s="196"/>
      <c r="D573" s="196"/>
      <c r="E573" s="196"/>
    </row>
    <row r="574" spans="1:5" x14ac:dyDescent="0.25">
      <c r="A574" s="221"/>
      <c r="B574" s="196"/>
      <c r="C574" s="196"/>
      <c r="D574" s="196"/>
      <c r="E574" s="196"/>
    </row>
    <row r="575" spans="1:5" x14ac:dyDescent="0.25">
      <c r="A575" s="221"/>
      <c r="B575" s="196"/>
      <c r="C575" s="196"/>
      <c r="D575" s="196"/>
      <c r="E575" s="196"/>
    </row>
    <row r="576" spans="1:5" x14ac:dyDescent="0.25">
      <c r="A576" s="221"/>
      <c r="B576" s="196"/>
      <c r="C576" s="196"/>
      <c r="D576" s="196"/>
      <c r="E576" s="196"/>
    </row>
    <row r="577" spans="1:5" x14ac:dyDescent="0.25">
      <c r="A577" s="221"/>
      <c r="B577" s="196"/>
      <c r="C577" s="196"/>
      <c r="D577" s="196"/>
      <c r="E577" s="196"/>
    </row>
    <row r="578" spans="1:5" x14ac:dyDescent="0.25">
      <c r="A578" s="221"/>
      <c r="B578" s="196"/>
      <c r="C578" s="196"/>
      <c r="D578" s="196"/>
      <c r="E578" s="196"/>
    </row>
    <row r="579" spans="1:5" x14ac:dyDescent="0.25">
      <c r="A579" s="221"/>
      <c r="B579" s="196"/>
      <c r="C579" s="196"/>
      <c r="D579" s="196"/>
      <c r="E579" s="196"/>
    </row>
    <row r="580" spans="1:5" x14ac:dyDescent="0.25">
      <c r="A580" s="221"/>
      <c r="B580" s="196"/>
      <c r="C580" s="196"/>
      <c r="D580" s="196"/>
      <c r="E580" s="196"/>
    </row>
    <row r="581" spans="1:5" x14ac:dyDescent="0.25">
      <c r="A581" s="221"/>
      <c r="B581" s="196"/>
      <c r="C581" s="196"/>
      <c r="D581" s="196"/>
      <c r="E581" s="196"/>
    </row>
    <row r="582" spans="1:5" x14ac:dyDescent="0.25">
      <c r="A582" s="221"/>
      <c r="B582" s="196"/>
      <c r="C582" s="196"/>
      <c r="D582" s="196"/>
      <c r="E582" s="196"/>
    </row>
    <row r="583" spans="1:5" x14ac:dyDescent="0.25">
      <c r="A583" s="221"/>
      <c r="B583" s="196"/>
      <c r="C583" s="196"/>
      <c r="D583" s="196"/>
      <c r="E583" s="196"/>
    </row>
    <row r="584" spans="1:5" x14ac:dyDescent="0.25">
      <c r="A584" s="221"/>
      <c r="B584" s="196"/>
      <c r="C584" s="196"/>
      <c r="D584" s="196"/>
      <c r="E584" s="196"/>
    </row>
    <row r="585" spans="1:5" x14ac:dyDescent="0.25">
      <c r="A585" s="221"/>
      <c r="B585" s="196"/>
      <c r="C585" s="196"/>
      <c r="D585" s="196"/>
      <c r="E585" s="196"/>
    </row>
    <row r="586" spans="1:5" x14ac:dyDescent="0.25">
      <c r="A586" s="221"/>
      <c r="B586" s="196"/>
      <c r="C586" s="196"/>
      <c r="D586" s="196"/>
      <c r="E586" s="196"/>
    </row>
    <row r="587" spans="1:5" x14ac:dyDescent="0.25">
      <c r="A587" s="221"/>
      <c r="B587" s="196"/>
      <c r="C587" s="196"/>
      <c r="D587" s="196"/>
      <c r="E587" s="196"/>
    </row>
    <row r="588" spans="1:5" x14ac:dyDescent="0.25">
      <c r="A588" s="221"/>
      <c r="B588" s="196"/>
      <c r="C588" s="196"/>
      <c r="D588" s="196"/>
      <c r="E588" s="196"/>
    </row>
    <row r="589" spans="1:5" x14ac:dyDescent="0.25">
      <c r="A589" s="221"/>
      <c r="B589" s="196"/>
      <c r="C589" s="196"/>
      <c r="D589" s="196"/>
      <c r="E589" s="196"/>
    </row>
    <row r="590" spans="1:5" x14ac:dyDescent="0.25">
      <c r="A590" s="221"/>
      <c r="B590" s="196"/>
      <c r="C590" s="196"/>
      <c r="D590" s="196"/>
      <c r="E590" s="196"/>
    </row>
    <row r="591" spans="1:5" x14ac:dyDescent="0.25">
      <c r="A591" s="221"/>
      <c r="B591" s="196"/>
      <c r="C591" s="196"/>
      <c r="D591" s="196"/>
      <c r="E591" s="196"/>
    </row>
    <row r="592" spans="1:5" x14ac:dyDescent="0.25">
      <c r="A592" s="221"/>
      <c r="B592" s="196"/>
      <c r="C592" s="196"/>
      <c r="D592" s="196"/>
      <c r="E592" s="196"/>
    </row>
    <row r="593" spans="1:5" x14ac:dyDescent="0.25">
      <c r="A593" s="221"/>
      <c r="B593" s="196"/>
      <c r="C593" s="196"/>
      <c r="D593" s="196"/>
      <c r="E593" s="196"/>
    </row>
    <row r="594" spans="1:5" x14ac:dyDescent="0.25">
      <c r="A594" s="221"/>
      <c r="B594" s="196"/>
      <c r="C594" s="196"/>
      <c r="D594" s="196"/>
      <c r="E594" s="196"/>
    </row>
    <row r="595" spans="1:5" x14ac:dyDescent="0.25">
      <c r="A595" s="221"/>
      <c r="B595" s="196"/>
      <c r="C595" s="196"/>
      <c r="D595" s="196"/>
      <c r="E595" s="196"/>
    </row>
    <row r="596" spans="1:5" x14ac:dyDescent="0.25">
      <c r="A596" s="221"/>
      <c r="B596" s="196"/>
      <c r="C596" s="196"/>
      <c r="D596" s="196"/>
      <c r="E596" s="196"/>
    </row>
    <row r="597" spans="1:5" x14ac:dyDescent="0.25">
      <c r="A597" s="221"/>
      <c r="B597" s="196"/>
      <c r="C597" s="196"/>
      <c r="D597" s="196"/>
      <c r="E597" s="196"/>
    </row>
    <row r="598" spans="1:5" x14ac:dyDescent="0.25">
      <c r="A598" s="221"/>
      <c r="B598" s="196"/>
      <c r="C598" s="196"/>
      <c r="D598" s="196"/>
      <c r="E598" s="196"/>
    </row>
    <row r="599" spans="1:5" x14ac:dyDescent="0.25">
      <c r="A599" s="221"/>
      <c r="B599" s="196"/>
      <c r="C599" s="196"/>
      <c r="D599" s="196"/>
      <c r="E599" s="196"/>
    </row>
    <row r="600" spans="1:5" x14ac:dyDescent="0.25">
      <c r="A600" s="221"/>
      <c r="B600" s="196"/>
      <c r="C600" s="196"/>
      <c r="D600" s="196"/>
      <c r="E600" s="196"/>
    </row>
    <row r="601" spans="1:5" x14ac:dyDescent="0.25">
      <c r="A601" s="221"/>
      <c r="B601" s="196"/>
      <c r="C601" s="196"/>
      <c r="D601" s="196"/>
      <c r="E601" s="196"/>
    </row>
    <row r="602" spans="1:5" x14ac:dyDescent="0.25">
      <c r="A602" s="221"/>
      <c r="B602" s="196"/>
      <c r="C602" s="196"/>
      <c r="D602" s="196"/>
      <c r="E602" s="196"/>
    </row>
    <row r="603" spans="1:5" x14ac:dyDescent="0.25">
      <c r="A603" s="221"/>
      <c r="B603" s="196"/>
      <c r="C603" s="196"/>
      <c r="D603" s="196"/>
      <c r="E603" s="196"/>
    </row>
    <row r="604" spans="1:5" x14ac:dyDescent="0.25">
      <c r="A604" s="221"/>
      <c r="B604" s="196"/>
      <c r="C604" s="196"/>
      <c r="D604" s="196"/>
      <c r="E604" s="196"/>
    </row>
    <row r="605" spans="1:5" x14ac:dyDescent="0.25">
      <c r="A605" s="221"/>
      <c r="B605" s="196"/>
      <c r="C605" s="196"/>
      <c r="D605" s="196"/>
      <c r="E605" s="196"/>
    </row>
    <row r="606" spans="1:5" x14ac:dyDescent="0.25">
      <c r="A606" s="221"/>
      <c r="B606" s="196"/>
      <c r="C606" s="196"/>
      <c r="D606" s="196"/>
      <c r="E606" s="196"/>
    </row>
    <row r="607" spans="1:5" x14ac:dyDescent="0.25">
      <c r="A607" s="221"/>
      <c r="B607" s="196"/>
      <c r="C607" s="196"/>
      <c r="D607" s="196"/>
      <c r="E607" s="196"/>
    </row>
    <row r="608" spans="1:5" x14ac:dyDescent="0.25">
      <c r="A608" s="221"/>
      <c r="B608" s="196"/>
      <c r="C608" s="196"/>
      <c r="D608" s="196"/>
      <c r="E608" s="196"/>
    </row>
    <row r="609" spans="1:5" x14ac:dyDescent="0.25">
      <c r="A609" s="221"/>
      <c r="B609" s="196"/>
      <c r="C609" s="196"/>
      <c r="D609" s="196"/>
      <c r="E609" s="196"/>
    </row>
    <row r="610" spans="1:5" x14ac:dyDescent="0.25">
      <c r="A610" s="221"/>
      <c r="B610" s="196"/>
      <c r="C610" s="196"/>
      <c r="D610" s="196"/>
      <c r="E610" s="196"/>
    </row>
    <row r="611" spans="1:5" x14ac:dyDescent="0.25">
      <c r="A611" s="221"/>
      <c r="B611" s="196"/>
      <c r="C611" s="196"/>
      <c r="D611" s="196"/>
      <c r="E611" s="196"/>
    </row>
    <row r="612" spans="1:5" x14ac:dyDescent="0.25">
      <c r="A612" s="221"/>
      <c r="B612" s="196"/>
      <c r="C612" s="196"/>
      <c r="D612" s="196"/>
      <c r="E612" s="196"/>
    </row>
    <row r="613" spans="1:5" x14ac:dyDescent="0.25">
      <c r="A613" s="221"/>
      <c r="B613" s="196"/>
      <c r="C613" s="196"/>
      <c r="D613" s="196"/>
      <c r="E613" s="196"/>
    </row>
    <row r="614" spans="1:5" x14ac:dyDescent="0.25">
      <c r="A614" s="221"/>
      <c r="B614" s="196"/>
      <c r="C614" s="196"/>
      <c r="D614" s="196"/>
      <c r="E614" s="196"/>
    </row>
    <row r="615" spans="1:5" x14ac:dyDescent="0.25">
      <c r="A615" s="221"/>
      <c r="B615" s="196"/>
      <c r="C615" s="196"/>
      <c r="D615" s="196"/>
      <c r="E615" s="196"/>
    </row>
    <row r="616" spans="1:5" x14ac:dyDescent="0.25">
      <c r="A616" s="221"/>
      <c r="B616" s="196"/>
      <c r="C616" s="196"/>
      <c r="D616" s="196"/>
      <c r="E616" s="196"/>
    </row>
    <row r="617" spans="1:5" x14ac:dyDescent="0.25">
      <c r="A617" s="221"/>
      <c r="B617" s="196"/>
      <c r="C617" s="196"/>
      <c r="D617" s="196"/>
      <c r="E617" s="196"/>
    </row>
    <row r="618" spans="1:5" x14ac:dyDescent="0.25">
      <c r="A618" s="221"/>
      <c r="B618" s="196"/>
      <c r="C618" s="196"/>
      <c r="D618" s="196"/>
      <c r="E618" s="196"/>
    </row>
    <row r="619" spans="1:5" x14ac:dyDescent="0.25">
      <c r="A619" s="221"/>
      <c r="B619" s="196"/>
      <c r="C619" s="196"/>
      <c r="D619" s="196"/>
      <c r="E619" s="196"/>
    </row>
    <row r="620" spans="1:5" x14ac:dyDescent="0.25">
      <c r="A620" s="221"/>
      <c r="B620" s="196"/>
      <c r="C620" s="196"/>
      <c r="D620" s="196"/>
      <c r="E620" s="196"/>
    </row>
    <row r="621" spans="1:5" x14ac:dyDescent="0.25">
      <c r="A621" s="221"/>
      <c r="B621" s="196"/>
      <c r="C621" s="196"/>
      <c r="D621" s="196"/>
      <c r="E621" s="196"/>
    </row>
    <row r="622" spans="1:5" x14ac:dyDescent="0.25">
      <c r="A622" s="221"/>
      <c r="B622" s="196"/>
      <c r="C622" s="196"/>
      <c r="D622" s="196"/>
      <c r="E622" s="196"/>
    </row>
    <row r="623" spans="1:5" x14ac:dyDescent="0.25">
      <c r="A623" s="221"/>
      <c r="B623" s="196"/>
      <c r="C623" s="196"/>
      <c r="D623" s="196"/>
      <c r="E623" s="196"/>
    </row>
    <row r="624" spans="1:5" x14ac:dyDescent="0.25">
      <c r="A624" s="221"/>
      <c r="B624" s="196"/>
      <c r="C624" s="196"/>
      <c r="D624" s="196"/>
      <c r="E624" s="196"/>
    </row>
    <row r="625" spans="1:5" x14ac:dyDescent="0.25">
      <c r="A625" s="221"/>
      <c r="B625" s="196"/>
      <c r="C625" s="196"/>
      <c r="D625" s="196"/>
      <c r="E625" s="196"/>
    </row>
    <row r="626" spans="1:5" x14ac:dyDescent="0.25">
      <c r="A626" s="221"/>
      <c r="B626" s="196"/>
      <c r="C626" s="196"/>
      <c r="D626" s="196"/>
      <c r="E626" s="196"/>
    </row>
    <row r="627" spans="1:5" x14ac:dyDescent="0.25">
      <c r="A627" s="221"/>
      <c r="B627" s="196"/>
      <c r="C627" s="196"/>
      <c r="D627" s="196"/>
      <c r="E627" s="196"/>
    </row>
    <row r="628" spans="1:5" x14ac:dyDescent="0.25">
      <c r="A628" s="221"/>
      <c r="B628" s="196"/>
      <c r="C628" s="196"/>
      <c r="D628" s="196"/>
      <c r="E628" s="196"/>
    </row>
    <row r="629" spans="1:5" x14ac:dyDescent="0.25">
      <c r="A629" s="221"/>
      <c r="B629" s="196"/>
      <c r="C629" s="196"/>
      <c r="D629" s="196"/>
      <c r="E629" s="196"/>
    </row>
    <row r="630" spans="1:5" x14ac:dyDescent="0.25">
      <c r="A630" s="221"/>
      <c r="B630" s="196"/>
      <c r="C630" s="196"/>
      <c r="D630" s="196"/>
      <c r="E630" s="196"/>
    </row>
    <row r="631" spans="1:5" x14ac:dyDescent="0.25">
      <c r="A631" s="221"/>
      <c r="B631" s="196"/>
      <c r="C631" s="196"/>
      <c r="D631" s="196"/>
      <c r="E631" s="196"/>
    </row>
    <row r="632" spans="1:5" x14ac:dyDescent="0.25">
      <c r="A632" s="221"/>
      <c r="B632" s="196"/>
      <c r="C632" s="196"/>
      <c r="D632" s="196"/>
      <c r="E632" s="196"/>
    </row>
    <row r="633" spans="1:5" x14ac:dyDescent="0.25">
      <c r="A633" s="221"/>
      <c r="B633" s="196"/>
      <c r="C633" s="196"/>
      <c r="D633" s="196"/>
      <c r="E633" s="196"/>
    </row>
    <row r="634" spans="1:5" x14ac:dyDescent="0.25">
      <c r="A634" s="221"/>
      <c r="B634" s="196"/>
      <c r="C634" s="196"/>
      <c r="D634" s="196"/>
      <c r="E634" s="196"/>
    </row>
    <row r="635" spans="1:5" x14ac:dyDescent="0.25">
      <c r="A635" s="221"/>
      <c r="B635" s="196"/>
      <c r="C635" s="196"/>
      <c r="D635" s="196"/>
      <c r="E635" s="196"/>
    </row>
    <row r="636" spans="1:5" x14ac:dyDescent="0.25">
      <c r="A636" s="221"/>
      <c r="B636" s="196"/>
      <c r="C636" s="196"/>
      <c r="D636" s="196"/>
      <c r="E636" s="196"/>
    </row>
    <row r="637" spans="1:5" x14ac:dyDescent="0.25">
      <c r="A637" s="221"/>
      <c r="B637" s="196"/>
      <c r="C637" s="196"/>
      <c r="D637" s="196"/>
      <c r="E637" s="196"/>
    </row>
    <row r="638" spans="1:5" x14ac:dyDescent="0.25">
      <c r="A638" s="221"/>
      <c r="B638" s="196"/>
      <c r="C638" s="196"/>
      <c r="D638" s="196"/>
      <c r="E638" s="196"/>
    </row>
    <row r="639" spans="1:5" x14ac:dyDescent="0.25">
      <c r="A639" s="221"/>
      <c r="B639" s="196"/>
      <c r="C639" s="196"/>
      <c r="D639" s="196"/>
      <c r="E639" s="196"/>
    </row>
    <row r="640" spans="1:5" x14ac:dyDescent="0.25">
      <c r="A640" s="221"/>
      <c r="B640" s="196"/>
      <c r="C640" s="196"/>
      <c r="D640" s="196"/>
      <c r="E640" s="196"/>
    </row>
    <row r="641" spans="1:5" x14ac:dyDescent="0.25">
      <c r="A641" s="221"/>
      <c r="B641" s="196"/>
      <c r="C641" s="196"/>
      <c r="D641" s="196"/>
      <c r="E641" s="196"/>
    </row>
    <row r="642" spans="1:5" x14ac:dyDescent="0.25">
      <c r="A642" s="221"/>
      <c r="B642" s="196"/>
      <c r="C642" s="196"/>
      <c r="D642" s="196"/>
      <c r="E642" s="196"/>
    </row>
    <row r="643" spans="1:5" x14ac:dyDescent="0.25">
      <c r="A643" s="221"/>
      <c r="B643" s="196"/>
      <c r="C643" s="196"/>
      <c r="D643" s="196"/>
      <c r="E643" s="196"/>
    </row>
    <row r="644" spans="1:5" x14ac:dyDescent="0.25">
      <c r="A644" s="221"/>
      <c r="B644" s="196"/>
      <c r="C644" s="196"/>
      <c r="D644" s="196"/>
      <c r="E644" s="196"/>
    </row>
    <row r="645" spans="1:5" x14ac:dyDescent="0.25">
      <c r="A645" s="221"/>
      <c r="B645" s="196"/>
      <c r="C645" s="196"/>
      <c r="D645" s="196"/>
      <c r="E645" s="196"/>
    </row>
    <row r="646" spans="1:5" x14ac:dyDescent="0.25">
      <c r="A646" s="221"/>
      <c r="B646" s="196"/>
      <c r="C646" s="196"/>
      <c r="D646" s="196"/>
      <c r="E646" s="196"/>
    </row>
    <row r="647" spans="1:5" x14ac:dyDescent="0.25">
      <c r="A647" s="221"/>
      <c r="B647" s="196"/>
      <c r="C647" s="196"/>
      <c r="D647" s="196"/>
      <c r="E647" s="196"/>
    </row>
    <row r="648" spans="1:5" x14ac:dyDescent="0.25">
      <c r="A648" s="221"/>
      <c r="B648" s="196"/>
      <c r="C648" s="196"/>
      <c r="D648" s="196"/>
      <c r="E648" s="196"/>
    </row>
    <row r="649" spans="1:5" x14ac:dyDescent="0.25">
      <c r="A649" s="221"/>
      <c r="B649" s="196"/>
      <c r="C649" s="196"/>
      <c r="D649" s="196"/>
      <c r="E649" s="196"/>
    </row>
    <row r="650" spans="1:5" x14ac:dyDescent="0.25">
      <c r="A650" s="221"/>
      <c r="B650" s="196"/>
      <c r="C650" s="196"/>
      <c r="D650" s="196"/>
      <c r="E650" s="196"/>
    </row>
    <row r="651" spans="1:5" x14ac:dyDescent="0.25">
      <c r="A651" s="221"/>
      <c r="B651" s="196"/>
      <c r="C651" s="196"/>
      <c r="D651" s="196"/>
      <c r="E651" s="196"/>
    </row>
    <row r="652" spans="1:5" x14ac:dyDescent="0.25">
      <c r="A652" s="221"/>
      <c r="B652" s="196"/>
      <c r="C652" s="196"/>
      <c r="D652" s="196"/>
      <c r="E652" s="196"/>
    </row>
    <row r="653" spans="1:5" x14ac:dyDescent="0.25">
      <c r="A653" s="221"/>
      <c r="B653" s="196"/>
      <c r="C653" s="196"/>
      <c r="D653" s="196"/>
      <c r="E653" s="196"/>
    </row>
    <row r="654" spans="1:5" x14ac:dyDescent="0.25">
      <c r="A654" s="221"/>
      <c r="B654" s="196"/>
      <c r="C654" s="196"/>
      <c r="D654" s="196"/>
      <c r="E654" s="196"/>
    </row>
    <row r="655" spans="1:5" x14ac:dyDescent="0.25">
      <c r="A655" s="221"/>
      <c r="B655" s="196"/>
      <c r="C655" s="196"/>
      <c r="D655" s="196"/>
      <c r="E655" s="196"/>
    </row>
    <row r="656" spans="1:5" x14ac:dyDescent="0.25">
      <c r="A656" s="221"/>
      <c r="B656" s="196"/>
      <c r="C656" s="196"/>
      <c r="D656" s="196"/>
      <c r="E656" s="196"/>
    </row>
    <row r="657" spans="1:5" x14ac:dyDescent="0.25">
      <c r="A657" s="221"/>
      <c r="B657" s="196"/>
      <c r="C657" s="196"/>
      <c r="D657" s="196"/>
      <c r="E657" s="196"/>
    </row>
    <row r="658" spans="1:5" x14ac:dyDescent="0.25">
      <c r="A658" s="221"/>
      <c r="B658" s="196"/>
      <c r="C658" s="196"/>
      <c r="D658" s="196"/>
      <c r="E658" s="196"/>
    </row>
    <row r="659" spans="1:5" x14ac:dyDescent="0.25">
      <c r="A659" s="221"/>
      <c r="B659" s="196"/>
      <c r="C659" s="196"/>
      <c r="D659" s="196"/>
      <c r="E659" s="196"/>
    </row>
    <row r="660" spans="1:5" x14ac:dyDescent="0.25">
      <c r="A660" s="221"/>
      <c r="B660" s="196"/>
      <c r="C660" s="196"/>
      <c r="D660" s="196"/>
      <c r="E660" s="196"/>
    </row>
    <row r="661" spans="1:5" x14ac:dyDescent="0.25">
      <c r="A661" s="221"/>
      <c r="B661" s="196"/>
      <c r="C661" s="196"/>
      <c r="D661" s="196"/>
      <c r="E661" s="196"/>
    </row>
    <row r="662" spans="1:5" x14ac:dyDescent="0.25">
      <c r="A662" s="221"/>
      <c r="B662" s="196"/>
      <c r="C662" s="196"/>
      <c r="D662" s="196"/>
      <c r="E662" s="196"/>
    </row>
    <row r="663" spans="1:5" x14ac:dyDescent="0.25">
      <c r="A663" s="221"/>
      <c r="B663" s="196"/>
      <c r="C663" s="196"/>
      <c r="D663" s="196"/>
      <c r="E663" s="196"/>
    </row>
    <row r="664" spans="1:5" x14ac:dyDescent="0.25">
      <c r="A664" s="221"/>
      <c r="B664" s="196"/>
      <c r="C664" s="196"/>
      <c r="D664" s="196"/>
      <c r="E664" s="196"/>
    </row>
    <row r="665" spans="1:5" x14ac:dyDescent="0.25">
      <c r="A665" s="221"/>
      <c r="B665" s="196"/>
      <c r="C665" s="196"/>
      <c r="D665" s="196"/>
      <c r="E665" s="196"/>
    </row>
    <row r="666" spans="1:5" x14ac:dyDescent="0.25">
      <c r="A666" s="221"/>
      <c r="B666" s="196"/>
      <c r="C666" s="196"/>
      <c r="D666" s="196"/>
      <c r="E666" s="196"/>
    </row>
    <row r="667" spans="1:5" x14ac:dyDescent="0.25">
      <c r="A667" s="221"/>
      <c r="B667" s="196"/>
      <c r="C667" s="196"/>
      <c r="D667" s="196"/>
      <c r="E667" s="196"/>
    </row>
    <row r="668" spans="1:5" x14ac:dyDescent="0.25">
      <c r="A668" s="221"/>
      <c r="B668" s="196"/>
      <c r="C668" s="196"/>
      <c r="D668" s="196"/>
      <c r="E668" s="196"/>
    </row>
    <row r="669" spans="1:5" x14ac:dyDescent="0.25">
      <c r="A669" s="221"/>
      <c r="B669" s="196"/>
      <c r="C669" s="196"/>
      <c r="D669" s="196"/>
      <c r="E669" s="196"/>
    </row>
    <row r="670" spans="1:5" x14ac:dyDescent="0.25">
      <c r="A670" s="221"/>
      <c r="B670" s="196"/>
      <c r="C670" s="196"/>
      <c r="D670" s="196"/>
      <c r="E670" s="196"/>
    </row>
    <row r="671" spans="1:5" x14ac:dyDescent="0.25">
      <c r="A671" s="221"/>
      <c r="B671" s="196"/>
      <c r="C671" s="196"/>
      <c r="D671" s="196"/>
      <c r="E671" s="196"/>
    </row>
    <row r="672" spans="1:5" x14ac:dyDescent="0.25">
      <c r="A672" s="221"/>
      <c r="B672" s="196"/>
      <c r="C672" s="196"/>
      <c r="D672" s="196"/>
      <c r="E672" s="196"/>
    </row>
    <row r="673" spans="1:5" x14ac:dyDescent="0.25">
      <c r="A673" s="221"/>
      <c r="B673" s="196"/>
      <c r="C673" s="196"/>
      <c r="D673" s="196"/>
      <c r="E673" s="196"/>
    </row>
    <row r="674" spans="1:5" x14ac:dyDescent="0.25">
      <c r="A674" s="221"/>
      <c r="B674" s="196"/>
      <c r="C674" s="196"/>
      <c r="D674" s="196"/>
      <c r="E674" s="196"/>
    </row>
    <row r="675" spans="1:5" x14ac:dyDescent="0.25">
      <c r="A675" s="221"/>
      <c r="B675" s="196"/>
      <c r="C675" s="196"/>
      <c r="D675" s="196"/>
      <c r="E675" s="196"/>
    </row>
    <row r="676" spans="1:5" x14ac:dyDescent="0.25">
      <c r="A676" s="221"/>
      <c r="B676" s="196"/>
      <c r="C676" s="196"/>
      <c r="D676" s="196"/>
      <c r="E676" s="196"/>
    </row>
    <row r="677" spans="1:5" x14ac:dyDescent="0.25">
      <c r="A677" s="221"/>
      <c r="B677" s="196"/>
      <c r="C677" s="196"/>
      <c r="D677" s="196"/>
      <c r="E677" s="196"/>
    </row>
    <row r="678" spans="1:5" x14ac:dyDescent="0.25">
      <c r="A678" s="221"/>
      <c r="B678" s="196"/>
      <c r="C678" s="196"/>
      <c r="D678" s="196"/>
      <c r="E678" s="196"/>
    </row>
    <row r="679" spans="1:5" x14ac:dyDescent="0.25">
      <c r="A679" s="221"/>
      <c r="B679" s="196"/>
      <c r="C679" s="196"/>
      <c r="D679" s="196"/>
      <c r="E679" s="196"/>
    </row>
    <row r="680" spans="1:5" x14ac:dyDescent="0.25">
      <c r="A680" s="221"/>
      <c r="B680" s="196"/>
      <c r="C680" s="196"/>
      <c r="D680" s="196"/>
      <c r="E680" s="196"/>
    </row>
    <row r="681" spans="1:5" x14ac:dyDescent="0.25">
      <c r="A681" s="221"/>
      <c r="B681" s="196"/>
      <c r="C681" s="196"/>
      <c r="D681" s="196"/>
      <c r="E681" s="196"/>
    </row>
    <row r="682" spans="1:5" x14ac:dyDescent="0.25">
      <c r="A682" s="221"/>
      <c r="B682" s="196"/>
      <c r="C682" s="196"/>
      <c r="D682" s="196"/>
      <c r="E682" s="196"/>
    </row>
    <row r="683" spans="1:5" x14ac:dyDescent="0.25">
      <c r="A683" s="221"/>
      <c r="B683" s="196"/>
      <c r="C683" s="196"/>
      <c r="D683" s="196"/>
      <c r="E683" s="196"/>
    </row>
    <row r="684" spans="1:5" x14ac:dyDescent="0.25">
      <c r="A684" s="221"/>
      <c r="B684" s="196"/>
      <c r="C684" s="196"/>
      <c r="D684" s="196"/>
      <c r="E684" s="196"/>
    </row>
    <row r="685" spans="1:5" x14ac:dyDescent="0.25">
      <c r="A685" s="221"/>
      <c r="B685" s="196"/>
      <c r="C685" s="196"/>
      <c r="D685" s="196"/>
      <c r="E685" s="196"/>
    </row>
    <row r="686" spans="1:5" x14ac:dyDescent="0.25">
      <c r="A686" s="221"/>
      <c r="B686" s="196"/>
      <c r="C686" s="196"/>
      <c r="D686" s="196"/>
      <c r="E686" s="196"/>
    </row>
    <row r="687" spans="1:5" x14ac:dyDescent="0.25">
      <c r="A687" s="221"/>
      <c r="B687" s="196"/>
      <c r="C687" s="196"/>
      <c r="D687" s="196"/>
      <c r="E687" s="196"/>
    </row>
    <row r="688" spans="1:5" x14ac:dyDescent="0.25">
      <c r="A688" s="221"/>
      <c r="B688" s="196"/>
      <c r="C688" s="196"/>
      <c r="D688" s="196"/>
      <c r="E688" s="196"/>
    </row>
    <row r="689" spans="1:5" x14ac:dyDescent="0.25">
      <c r="A689" s="221"/>
      <c r="B689" s="196"/>
      <c r="C689" s="196"/>
      <c r="D689" s="196"/>
      <c r="E689" s="196"/>
    </row>
    <row r="690" spans="1:5" x14ac:dyDescent="0.25">
      <c r="A690" s="221"/>
      <c r="B690" s="196"/>
      <c r="C690" s="196"/>
      <c r="D690" s="196"/>
      <c r="E690" s="196"/>
    </row>
    <row r="691" spans="1:5" x14ac:dyDescent="0.25">
      <c r="A691" s="221"/>
      <c r="B691" s="196"/>
      <c r="C691" s="196"/>
      <c r="D691" s="196"/>
      <c r="E691" s="196"/>
    </row>
    <row r="692" spans="1:5" x14ac:dyDescent="0.25">
      <c r="A692" s="221"/>
      <c r="B692" s="196"/>
      <c r="C692" s="196"/>
      <c r="D692" s="196"/>
      <c r="E692" s="196"/>
    </row>
    <row r="693" spans="1:5" x14ac:dyDescent="0.25">
      <c r="A693" s="221"/>
      <c r="B693" s="196"/>
      <c r="C693" s="196"/>
      <c r="D693" s="196"/>
      <c r="E693" s="196"/>
    </row>
    <row r="694" spans="1:5" x14ac:dyDescent="0.25">
      <c r="A694" s="221"/>
      <c r="B694" s="196"/>
      <c r="C694" s="196"/>
      <c r="D694" s="196"/>
      <c r="E694" s="196"/>
    </row>
    <row r="695" spans="1:5" x14ac:dyDescent="0.25">
      <c r="A695" s="221"/>
      <c r="B695" s="196"/>
      <c r="C695" s="196"/>
      <c r="D695" s="196"/>
      <c r="E695" s="196"/>
    </row>
    <row r="696" spans="1:5" x14ac:dyDescent="0.25">
      <c r="A696" s="221"/>
      <c r="B696" s="196"/>
      <c r="C696" s="196"/>
      <c r="D696" s="196"/>
      <c r="E696" s="196"/>
    </row>
    <row r="697" spans="1:5" x14ac:dyDescent="0.25">
      <c r="A697" s="221"/>
      <c r="B697" s="196"/>
      <c r="C697" s="196"/>
      <c r="D697" s="196"/>
      <c r="E697" s="196"/>
    </row>
    <row r="698" spans="1:5" x14ac:dyDescent="0.25">
      <c r="A698" s="221"/>
      <c r="B698" s="196"/>
      <c r="C698" s="196"/>
      <c r="D698" s="196"/>
      <c r="E698" s="196"/>
    </row>
    <row r="699" spans="1:5" x14ac:dyDescent="0.25">
      <c r="A699" s="221"/>
      <c r="B699" s="196"/>
      <c r="C699" s="196"/>
      <c r="D699" s="196"/>
      <c r="E699" s="196"/>
    </row>
    <row r="700" spans="1:5" x14ac:dyDescent="0.25">
      <c r="A700" s="221"/>
      <c r="B700" s="196"/>
      <c r="C700" s="196"/>
      <c r="D700" s="196"/>
      <c r="E700" s="196"/>
    </row>
    <row r="701" spans="1:5" x14ac:dyDescent="0.25">
      <c r="A701" s="221"/>
      <c r="B701" s="196"/>
      <c r="C701" s="196"/>
      <c r="D701" s="196"/>
      <c r="E701" s="196"/>
    </row>
    <row r="702" spans="1:5" x14ac:dyDescent="0.25">
      <c r="A702" s="221"/>
      <c r="B702" s="196"/>
      <c r="C702" s="196"/>
      <c r="D702" s="196"/>
      <c r="E702" s="196"/>
    </row>
    <row r="703" spans="1:5" x14ac:dyDescent="0.25">
      <c r="A703" s="221"/>
      <c r="B703" s="196"/>
      <c r="C703" s="196"/>
      <c r="D703" s="196"/>
      <c r="E703" s="196"/>
    </row>
    <row r="704" spans="1:5" x14ac:dyDescent="0.25">
      <c r="A704" s="221"/>
      <c r="B704" s="196"/>
      <c r="C704" s="196"/>
      <c r="D704" s="196"/>
      <c r="E704" s="196"/>
    </row>
    <row r="705" spans="1:5" x14ac:dyDescent="0.25">
      <c r="A705" s="221"/>
      <c r="B705" s="196"/>
      <c r="C705" s="196"/>
      <c r="D705" s="196"/>
      <c r="E705" s="196"/>
    </row>
    <row r="706" spans="1:5" x14ac:dyDescent="0.25">
      <c r="A706" s="221"/>
      <c r="B706" s="196"/>
      <c r="C706" s="196"/>
      <c r="D706" s="196"/>
      <c r="E706" s="196"/>
    </row>
    <row r="707" spans="1:5" x14ac:dyDescent="0.25">
      <c r="A707" s="221"/>
      <c r="B707" s="196"/>
      <c r="C707" s="196"/>
      <c r="D707" s="196"/>
      <c r="E707" s="196"/>
    </row>
    <row r="708" spans="1:5" x14ac:dyDescent="0.25">
      <c r="A708" s="221"/>
      <c r="B708" s="196"/>
      <c r="C708" s="196"/>
      <c r="D708" s="196"/>
      <c r="E708" s="196"/>
    </row>
    <row r="709" spans="1:5" x14ac:dyDescent="0.25">
      <c r="A709" s="221"/>
      <c r="B709" s="196"/>
      <c r="C709" s="196"/>
      <c r="D709" s="196"/>
      <c r="E709" s="196"/>
    </row>
    <row r="710" spans="1:5" x14ac:dyDescent="0.25">
      <c r="A710" s="221"/>
      <c r="B710" s="196"/>
      <c r="C710" s="196"/>
      <c r="D710" s="196"/>
      <c r="E710" s="196"/>
    </row>
    <row r="711" spans="1:5" x14ac:dyDescent="0.25">
      <c r="A711" s="221"/>
      <c r="B711" s="196"/>
      <c r="C711" s="196"/>
      <c r="D711" s="196"/>
      <c r="E711" s="196"/>
    </row>
    <row r="712" spans="1:5" x14ac:dyDescent="0.25">
      <c r="A712" s="221"/>
      <c r="B712" s="196"/>
      <c r="C712" s="196"/>
      <c r="D712" s="196"/>
      <c r="E712" s="196"/>
    </row>
    <row r="713" spans="1:5" x14ac:dyDescent="0.25">
      <c r="A713" s="221"/>
      <c r="B713" s="196"/>
      <c r="C713" s="196"/>
      <c r="D713" s="196"/>
      <c r="E713" s="196"/>
    </row>
    <row r="714" spans="1:5" x14ac:dyDescent="0.25">
      <c r="A714" s="221"/>
      <c r="B714" s="196"/>
      <c r="C714" s="196"/>
      <c r="D714" s="196"/>
      <c r="E714" s="196"/>
    </row>
    <row r="715" spans="1:5" x14ac:dyDescent="0.25">
      <c r="A715" s="221"/>
      <c r="B715" s="196"/>
      <c r="C715" s="196"/>
      <c r="D715" s="196"/>
      <c r="E715" s="196"/>
    </row>
    <row r="716" spans="1:5" x14ac:dyDescent="0.25">
      <c r="A716" s="221"/>
      <c r="B716" s="196"/>
      <c r="C716" s="196"/>
      <c r="D716" s="196"/>
      <c r="E716" s="196"/>
    </row>
    <row r="717" spans="1:5" x14ac:dyDescent="0.25">
      <c r="A717" s="221"/>
      <c r="B717" s="196"/>
      <c r="C717" s="196"/>
      <c r="D717" s="196"/>
      <c r="E717" s="196"/>
    </row>
    <row r="718" spans="1:5" x14ac:dyDescent="0.25">
      <c r="A718" s="221"/>
      <c r="B718" s="196"/>
      <c r="C718" s="196"/>
      <c r="D718" s="196"/>
      <c r="E718" s="196"/>
    </row>
    <row r="719" spans="1:5" x14ac:dyDescent="0.25">
      <c r="A719" s="221"/>
      <c r="B719" s="196"/>
      <c r="C719" s="196"/>
      <c r="D719" s="196"/>
      <c r="E719" s="196"/>
    </row>
    <row r="720" spans="1:5" x14ac:dyDescent="0.25">
      <c r="A720" s="221"/>
      <c r="B720" s="196"/>
      <c r="C720" s="196"/>
      <c r="D720" s="196"/>
      <c r="E720" s="196"/>
    </row>
    <row r="721" spans="1:5" x14ac:dyDescent="0.25">
      <c r="A721" s="221"/>
      <c r="B721" s="196"/>
      <c r="C721" s="196"/>
      <c r="D721" s="196"/>
      <c r="E721" s="196"/>
    </row>
    <row r="722" spans="1:5" x14ac:dyDescent="0.25">
      <c r="A722" s="221"/>
      <c r="B722" s="196"/>
      <c r="C722" s="196"/>
      <c r="D722" s="196"/>
      <c r="E722" s="196"/>
    </row>
    <row r="723" spans="1:5" x14ac:dyDescent="0.25">
      <c r="A723" s="221"/>
      <c r="B723" s="196"/>
      <c r="C723" s="196"/>
      <c r="D723" s="196"/>
      <c r="E723" s="196"/>
    </row>
    <row r="724" spans="1:5" x14ac:dyDescent="0.25">
      <c r="A724" s="221"/>
      <c r="B724" s="196"/>
      <c r="C724" s="196"/>
      <c r="D724" s="196"/>
      <c r="E724" s="196"/>
    </row>
    <row r="725" spans="1:5" x14ac:dyDescent="0.25">
      <c r="A725" s="221"/>
      <c r="B725" s="196"/>
      <c r="C725" s="196"/>
      <c r="D725" s="196"/>
      <c r="E725" s="196"/>
    </row>
    <row r="726" spans="1:5" x14ac:dyDescent="0.25">
      <c r="A726" s="221"/>
      <c r="B726" s="196"/>
      <c r="C726" s="196"/>
      <c r="D726" s="196"/>
      <c r="E726" s="196"/>
    </row>
    <row r="727" spans="1:5" x14ac:dyDescent="0.25">
      <c r="A727" s="221"/>
      <c r="B727" s="196"/>
      <c r="C727" s="196"/>
      <c r="D727" s="196"/>
      <c r="E727" s="196"/>
    </row>
    <row r="728" spans="1:5" x14ac:dyDescent="0.25">
      <c r="A728" s="221"/>
      <c r="B728" s="196"/>
      <c r="C728" s="196"/>
      <c r="D728" s="196"/>
      <c r="E728" s="196"/>
    </row>
    <row r="729" spans="1:5" x14ac:dyDescent="0.25">
      <c r="A729" s="221"/>
      <c r="B729" s="196"/>
      <c r="C729" s="196"/>
      <c r="D729" s="196"/>
      <c r="E729" s="196"/>
    </row>
    <row r="730" spans="1:5" x14ac:dyDescent="0.25">
      <c r="A730" s="221"/>
      <c r="B730" s="196"/>
      <c r="C730" s="196"/>
      <c r="D730" s="196"/>
      <c r="E730" s="196"/>
    </row>
    <row r="731" spans="1:5" x14ac:dyDescent="0.25">
      <c r="A731" s="221"/>
      <c r="B731" s="196"/>
      <c r="C731" s="196"/>
      <c r="D731" s="196"/>
      <c r="E731" s="196"/>
    </row>
    <row r="732" spans="1:5" x14ac:dyDescent="0.25">
      <c r="A732" s="221"/>
      <c r="B732" s="196"/>
      <c r="C732" s="196"/>
      <c r="D732" s="196"/>
      <c r="E732" s="196"/>
    </row>
    <row r="733" spans="1:5" x14ac:dyDescent="0.25">
      <c r="A733" s="221"/>
      <c r="B733" s="196"/>
      <c r="C733" s="196"/>
      <c r="D733" s="196"/>
      <c r="E733" s="196"/>
    </row>
    <row r="734" spans="1:5" x14ac:dyDescent="0.25">
      <c r="A734" s="221"/>
      <c r="B734" s="196"/>
      <c r="C734" s="196"/>
      <c r="D734" s="196"/>
      <c r="E734" s="196"/>
    </row>
    <row r="735" spans="1:5" x14ac:dyDescent="0.25">
      <c r="A735" s="221"/>
      <c r="B735" s="196"/>
      <c r="C735" s="196"/>
      <c r="D735" s="196"/>
      <c r="E735" s="196"/>
    </row>
    <row r="736" spans="1:5" x14ac:dyDescent="0.25">
      <c r="A736" s="221"/>
      <c r="B736" s="196"/>
      <c r="C736" s="196"/>
      <c r="D736" s="196"/>
      <c r="E736" s="196"/>
    </row>
    <row r="737" spans="1:5" x14ac:dyDescent="0.25">
      <c r="A737" s="221"/>
      <c r="B737" s="196"/>
      <c r="C737" s="196"/>
      <c r="D737" s="196"/>
      <c r="E737" s="196"/>
    </row>
    <row r="738" spans="1:5" x14ac:dyDescent="0.25">
      <c r="A738" s="221"/>
      <c r="B738" s="196"/>
      <c r="C738" s="196"/>
      <c r="D738" s="196"/>
      <c r="E738" s="196"/>
    </row>
    <row r="739" spans="1:5" x14ac:dyDescent="0.25">
      <c r="A739" s="221"/>
      <c r="B739" s="196"/>
      <c r="C739" s="196"/>
      <c r="D739" s="196"/>
      <c r="E739" s="196"/>
    </row>
    <row r="740" spans="1:5" x14ac:dyDescent="0.25">
      <c r="A740" s="221"/>
      <c r="B740" s="196"/>
      <c r="C740" s="196"/>
      <c r="D740" s="196"/>
      <c r="E740" s="196"/>
    </row>
    <row r="741" spans="1:5" x14ac:dyDescent="0.25">
      <c r="A741" s="221"/>
      <c r="B741" s="196"/>
      <c r="C741" s="196"/>
      <c r="D741" s="196"/>
      <c r="E741" s="196"/>
    </row>
    <row r="742" spans="1:5" x14ac:dyDescent="0.25">
      <c r="A742" s="221"/>
      <c r="B742" s="196"/>
      <c r="C742" s="196"/>
      <c r="D742" s="196"/>
      <c r="E742" s="196"/>
    </row>
    <row r="743" spans="1:5" x14ac:dyDescent="0.25">
      <c r="A743" s="221"/>
      <c r="B743" s="196"/>
      <c r="C743" s="196"/>
      <c r="D743" s="196"/>
      <c r="E743" s="196"/>
    </row>
    <row r="744" spans="1:5" x14ac:dyDescent="0.25">
      <c r="A744" s="221"/>
      <c r="B744" s="196"/>
      <c r="C744" s="196"/>
      <c r="D744" s="196"/>
      <c r="E744" s="196"/>
    </row>
    <row r="745" spans="1:5" x14ac:dyDescent="0.25">
      <c r="A745" s="221"/>
      <c r="B745" s="196"/>
      <c r="C745" s="196"/>
      <c r="D745" s="196"/>
      <c r="E745" s="196"/>
    </row>
    <row r="746" spans="1:5" x14ac:dyDescent="0.25">
      <c r="A746" s="221"/>
      <c r="B746" s="196"/>
      <c r="C746" s="196"/>
      <c r="D746" s="196"/>
      <c r="E746" s="196"/>
    </row>
    <row r="747" spans="1:5" x14ac:dyDescent="0.25">
      <c r="A747" s="221"/>
      <c r="B747" s="196"/>
      <c r="C747" s="196"/>
      <c r="D747" s="196"/>
      <c r="E747" s="196"/>
    </row>
    <row r="748" spans="1:5" x14ac:dyDescent="0.25">
      <c r="A748" s="221"/>
      <c r="B748" s="196"/>
      <c r="C748" s="196"/>
      <c r="D748" s="196"/>
      <c r="E748" s="196"/>
    </row>
    <row r="749" spans="1:5" x14ac:dyDescent="0.25">
      <c r="A749" s="221"/>
      <c r="B749" s="196"/>
      <c r="C749" s="196"/>
      <c r="D749" s="196"/>
      <c r="E749" s="196"/>
    </row>
    <row r="750" spans="1:5" x14ac:dyDescent="0.25">
      <c r="A750" s="221"/>
      <c r="B750" s="196"/>
      <c r="C750" s="196"/>
      <c r="D750" s="196"/>
      <c r="E750" s="196"/>
    </row>
    <row r="751" spans="1:5" x14ac:dyDescent="0.25">
      <c r="A751" s="221"/>
      <c r="B751" s="196"/>
      <c r="C751" s="196"/>
      <c r="D751" s="196"/>
      <c r="E751" s="196"/>
    </row>
    <row r="752" spans="1:5" x14ac:dyDescent="0.25">
      <c r="A752" s="221"/>
      <c r="B752" s="196"/>
      <c r="C752" s="196"/>
      <c r="D752" s="196"/>
      <c r="E752" s="196"/>
    </row>
    <row r="753" spans="1:5" x14ac:dyDescent="0.25">
      <c r="A753" s="221"/>
      <c r="B753" s="196"/>
      <c r="C753" s="196"/>
      <c r="D753" s="196"/>
      <c r="E753" s="196"/>
    </row>
    <row r="754" spans="1:5" x14ac:dyDescent="0.25">
      <c r="A754" s="221"/>
      <c r="B754" s="196"/>
      <c r="C754" s="196"/>
      <c r="D754" s="196"/>
      <c r="E754" s="196"/>
    </row>
    <row r="755" spans="1:5" x14ac:dyDescent="0.25">
      <c r="A755" s="221"/>
      <c r="B755" s="196"/>
      <c r="C755" s="196"/>
      <c r="D755" s="196"/>
      <c r="E755" s="196"/>
    </row>
    <row r="756" spans="1:5" x14ac:dyDescent="0.25">
      <c r="A756" s="221"/>
      <c r="B756" s="196"/>
      <c r="C756" s="196"/>
      <c r="D756" s="196"/>
      <c r="E756" s="196"/>
    </row>
    <row r="757" spans="1:5" x14ac:dyDescent="0.25">
      <c r="A757" s="221"/>
      <c r="B757" s="196"/>
      <c r="C757" s="196"/>
      <c r="D757" s="196"/>
      <c r="E757" s="196"/>
    </row>
    <row r="758" spans="1:5" x14ac:dyDescent="0.25">
      <c r="A758" s="221"/>
      <c r="B758" s="196"/>
      <c r="C758" s="196"/>
      <c r="D758" s="196"/>
      <c r="E758" s="196"/>
    </row>
    <row r="759" spans="1:5" x14ac:dyDescent="0.25">
      <c r="A759" s="221"/>
      <c r="B759" s="196"/>
      <c r="C759" s="196"/>
      <c r="D759" s="196"/>
      <c r="E759" s="196"/>
    </row>
    <row r="760" spans="1:5" x14ac:dyDescent="0.25">
      <c r="A760" s="221"/>
      <c r="B760" s="196"/>
      <c r="C760" s="196"/>
      <c r="D760" s="196"/>
      <c r="E760" s="196"/>
    </row>
    <row r="761" spans="1:5" x14ac:dyDescent="0.25">
      <c r="A761" s="221"/>
      <c r="B761" s="196"/>
      <c r="C761" s="196"/>
      <c r="D761" s="196"/>
      <c r="E761" s="196"/>
    </row>
    <row r="762" spans="1:5" x14ac:dyDescent="0.25">
      <c r="A762" s="221"/>
      <c r="B762" s="196"/>
      <c r="C762" s="196"/>
      <c r="D762" s="196"/>
      <c r="E762" s="196"/>
    </row>
    <row r="763" spans="1:5" x14ac:dyDescent="0.25">
      <c r="A763" s="221"/>
      <c r="B763" s="196"/>
      <c r="C763" s="196"/>
      <c r="D763" s="196"/>
      <c r="E763" s="196"/>
    </row>
    <row r="764" spans="1:5" x14ac:dyDescent="0.25">
      <c r="A764" s="221"/>
      <c r="B764" s="196"/>
      <c r="C764" s="196"/>
      <c r="D764" s="196"/>
      <c r="E764" s="196"/>
    </row>
    <row r="765" spans="1:5" x14ac:dyDescent="0.25">
      <c r="A765" s="221"/>
      <c r="B765" s="196"/>
      <c r="C765" s="196"/>
      <c r="D765" s="196"/>
      <c r="E765" s="196"/>
    </row>
    <row r="766" spans="1:5" x14ac:dyDescent="0.25">
      <c r="A766" s="221"/>
      <c r="B766" s="196"/>
      <c r="C766" s="196"/>
      <c r="D766" s="196"/>
      <c r="E766" s="196"/>
    </row>
    <row r="767" spans="1:5" x14ac:dyDescent="0.25">
      <c r="A767" s="221"/>
      <c r="B767" s="196"/>
      <c r="C767" s="196"/>
      <c r="D767" s="196"/>
      <c r="E767" s="196"/>
    </row>
    <row r="768" spans="1:5" x14ac:dyDescent="0.25">
      <c r="A768" s="221"/>
      <c r="B768" s="196"/>
      <c r="C768" s="196"/>
      <c r="D768" s="196"/>
      <c r="E768" s="196"/>
    </row>
    <row r="769" spans="1:5" x14ac:dyDescent="0.25">
      <c r="A769" s="221"/>
      <c r="B769" s="196"/>
      <c r="C769" s="196"/>
      <c r="D769" s="196"/>
      <c r="E769" s="196"/>
    </row>
    <row r="770" spans="1:5" x14ac:dyDescent="0.25">
      <c r="A770" s="221"/>
      <c r="B770" s="196"/>
      <c r="C770" s="196"/>
      <c r="D770" s="196"/>
      <c r="E770" s="196"/>
    </row>
    <row r="771" spans="1:5" x14ac:dyDescent="0.25">
      <c r="A771" s="221"/>
      <c r="B771" s="196"/>
      <c r="C771" s="196"/>
      <c r="D771" s="196"/>
      <c r="E771" s="196"/>
    </row>
    <row r="772" spans="1:5" x14ac:dyDescent="0.25">
      <c r="A772" s="221"/>
      <c r="B772" s="196"/>
      <c r="C772" s="196"/>
      <c r="D772" s="196"/>
      <c r="E772" s="196"/>
    </row>
    <row r="773" spans="1:5" x14ac:dyDescent="0.25">
      <c r="A773" s="221"/>
      <c r="B773" s="196"/>
      <c r="C773" s="196"/>
      <c r="D773" s="196"/>
      <c r="E773" s="196"/>
    </row>
    <row r="774" spans="1:5" x14ac:dyDescent="0.25">
      <c r="A774" s="221"/>
      <c r="B774" s="196"/>
      <c r="C774" s="196"/>
      <c r="D774" s="196"/>
      <c r="E774" s="196"/>
    </row>
    <row r="775" spans="1:5" x14ac:dyDescent="0.25">
      <c r="A775" s="221"/>
      <c r="B775" s="196"/>
      <c r="C775" s="196"/>
      <c r="D775" s="196"/>
      <c r="E775" s="196"/>
    </row>
    <row r="776" spans="1:5" x14ac:dyDescent="0.25">
      <c r="A776" s="221"/>
      <c r="B776" s="196"/>
      <c r="C776" s="196"/>
      <c r="D776" s="196"/>
      <c r="E776" s="196"/>
    </row>
    <row r="777" spans="1:5" x14ac:dyDescent="0.25">
      <c r="A777" s="221"/>
      <c r="B777" s="196"/>
      <c r="C777" s="196"/>
      <c r="D777" s="196"/>
      <c r="E777" s="196"/>
    </row>
    <row r="778" spans="1:5" x14ac:dyDescent="0.25">
      <c r="A778" s="221"/>
      <c r="B778" s="196"/>
      <c r="C778" s="196"/>
      <c r="D778" s="196"/>
      <c r="E778" s="196"/>
    </row>
    <row r="779" spans="1:5" x14ac:dyDescent="0.25">
      <c r="A779" s="221"/>
      <c r="B779" s="196"/>
      <c r="C779" s="196"/>
      <c r="D779" s="196"/>
      <c r="E779" s="196"/>
    </row>
    <row r="780" spans="1:5" x14ac:dyDescent="0.25">
      <c r="A780" s="221"/>
      <c r="B780" s="196"/>
      <c r="C780" s="196"/>
      <c r="D780" s="196"/>
      <c r="E780" s="196"/>
    </row>
    <row r="781" spans="1:5" x14ac:dyDescent="0.25">
      <c r="A781" s="221"/>
      <c r="B781" s="196"/>
      <c r="C781" s="196"/>
      <c r="D781" s="196"/>
      <c r="E781" s="196"/>
    </row>
    <row r="782" spans="1:5" x14ac:dyDescent="0.25">
      <c r="A782" s="221"/>
      <c r="B782" s="196"/>
      <c r="C782" s="196"/>
      <c r="D782" s="196"/>
      <c r="E782" s="196"/>
    </row>
    <row r="783" spans="1:5" x14ac:dyDescent="0.25">
      <c r="A783" s="221"/>
      <c r="B783" s="196"/>
      <c r="C783" s="196"/>
      <c r="D783" s="196"/>
      <c r="E783" s="196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BI1" zoomScale="55" zoomScaleNormal="55" workbookViewId="0">
      <selection activeCell="BR9" sqref="BR9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88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48</v>
      </c>
      <c r="B9" s="224">
        <v>1</v>
      </c>
      <c r="C9" s="158">
        <v>498</v>
      </c>
      <c r="D9" s="158"/>
      <c r="E9" s="159">
        <v>7.44</v>
      </c>
      <c r="F9" s="159">
        <v>7.48</v>
      </c>
      <c r="G9" s="158">
        <v>1890</v>
      </c>
      <c r="H9" s="158">
        <v>2600</v>
      </c>
      <c r="I9" s="297">
        <v>248</v>
      </c>
      <c r="J9" s="297">
        <v>8</v>
      </c>
      <c r="K9" s="457">
        <f>IF(AND(I9&lt;&gt;"",J9&lt;&gt;""),(I9-J9)/I9*100,"")</f>
        <v>96.774193548387103</v>
      </c>
      <c r="L9" s="297">
        <v>600</v>
      </c>
      <c r="M9" s="297">
        <v>4</v>
      </c>
      <c r="N9" s="457">
        <f>IF(AND(L9&lt;&gt;"",M9&lt;&gt;""),(L9-M9)/L9*100,"")</f>
        <v>99.333333333333329</v>
      </c>
      <c r="O9" s="297">
        <v>1000</v>
      </c>
      <c r="P9" s="297">
        <v>20</v>
      </c>
      <c r="Q9" s="457">
        <f>IF(AND(O9&lt;&gt;"",P9&lt;&gt;""),(O9-P9)/O9*100,"")</f>
        <v>98</v>
      </c>
      <c r="R9" s="297">
        <v>52.2</v>
      </c>
      <c r="S9" s="297">
        <v>28.6</v>
      </c>
      <c r="T9" s="159">
        <v>28.9</v>
      </c>
      <c r="U9" s="159">
        <v>25.3</v>
      </c>
      <c r="V9" s="159">
        <v>1.8</v>
      </c>
      <c r="W9" s="159">
        <v>0.9</v>
      </c>
      <c r="X9" s="159">
        <v>0</v>
      </c>
      <c r="Y9" s="159">
        <v>0</v>
      </c>
      <c r="Z9" s="331">
        <f>IF(AND(R9&lt;&gt;"",V9&lt;&gt;"",X9&lt;&gt;""),R9+V9+X9,"")</f>
        <v>54</v>
      </c>
      <c r="AA9" s="331">
        <f>IF(AND(S9&lt;&gt;"",W9&lt;&gt;"",Y9&lt;&gt;""),S9+W9+Y9,"")</f>
        <v>29.5</v>
      </c>
      <c r="AB9" s="330">
        <f>IF(AND(Z9&lt;&gt;"",AA9&lt;&gt;""),(Z9-AA9)/Z9*100,"")</f>
        <v>45.370370370370374</v>
      </c>
      <c r="AC9" s="159">
        <v>4.4000000000000004</v>
      </c>
      <c r="AD9" s="159">
        <v>0.4</v>
      </c>
      <c r="AE9" s="175">
        <f>IF(AND(AC9&lt;&gt;"",AD9&lt;&gt;""),(AC9-AD9)/AC9*100,"")</f>
        <v>90.909090909090907</v>
      </c>
      <c r="AF9" s="158"/>
      <c r="AG9" s="158"/>
      <c r="AH9" s="121" t="s">
        <v>215</v>
      </c>
      <c r="AI9" s="158" t="s">
        <v>216</v>
      </c>
      <c r="AJ9" s="158" t="s">
        <v>217</v>
      </c>
      <c r="AK9" s="305" t="s">
        <v>217</v>
      </c>
      <c r="AL9" s="338"/>
      <c r="AM9" s="244"/>
      <c r="AN9" s="244"/>
      <c r="AO9" s="158">
        <v>840</v>
      </c>
      <c r="AP9" s="331">
        <f>+IF(AQ9&gt;0,AO9*1000/AQ9,"")</f>
        <v>238.63636363636363</v>
      </c>
      <c r="AQ9" s="341">
        <v>3520</v>
      </c>
      <c r="AR9" s="341">
        <v>10233</v>
      </c>
      <c r="AS9" s="327">
        <v>92.6</v>
      </c>
      <c r="AT9" s="479">
        <f t="shared" ref="AT9:AT39" si="0">+IF(C9="","",IF(1&gt;0,1*$AT$6/(C9+BT9),""))</f>
        <v>1.2630522088353413</v>
      </c>
      <c r="AU9" s="331">
        <f>+IF(AV9="","",((AT$6*AQ9)/((BR9*AR9)+(J9*C9))))</f>
        <v>70.525979293013762</v>
      </c>
      <c r="AV9" s="479">
        <f>+IF(AQ9="","",(L9/AQ9))</f>
        <v>0.17045454545454544</v>
      </c>
      <c r="AW9" s="310"/>
      <c r="AX9" s="161"/>
      <c r="AY9" s="311"/>
      <c r="AZ9" s="353"/>
      <c r="BA9" s="354"/>
      <c r="BB9" s="354">
        <v>2.09</v>
      </c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2.6785714285714284</v>
      </c>
      <c r="BS9" s="468"/>
      <c r="BT9" s="469">
        <f>BS9*25</f>
        <v>0</v>
      </c>
      <c r="BU9" s="469">
        <f t="shared" ref="BU9:BU41" si="1">IF(AQ9="","",((1+BV9)*AQ9/BV9))</f>
        <v>657958.40000000014</v>
      </c>
      <c r="BV9" s="470">
        <f>IF(C9="","",(BT9+BR9)/C9)</f>
        <v>5.3786574870912218E-3</v>
      </c>
      <c r="BW9" s="471">
        <v>2</v>
      </c>
      <c r="BX9" s="471">
        <v>420</v>
      </c>
      <c r="BY9" s="469">
        <f>IF(AQ9="","",BX9*BW9*1000/AQ9)</f>
        <v>238.63636363636363</v>
      </c>
    </row>
    <row r="10" spans="1:264" s="34" customFormat="1" ht="24.9" customHeight="1" x14ac:dyDescent="0.3">
      <c r="A10" s="225" t="s">
        <v>49</v>
      </c>
      <c r="B10" s="226">
        <v>2</v>
      </c>
      <c r="C10" s="162">
        <v>381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>
        <v>860</v>
      </c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1.6509186351706038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2.6785714285714284</v>
      </c>
      <c r="BS10" s="468"/>
      <c r="BT10" s="469">
        <f t="shared" ref="BT10:BT39" si="10">BS10*25</f>
        <v>0</v>
      </c>
      <c r="BU10" s="469" t="str">
        <f t="shared" si="1"/>
        <v/>
      </c>
      <c r="BV10" s="470">
        <f t="shared" ref="BV10:BV39" si="11">IF(C10="","",(BT10+BR10)/C10)</f>
        <v>7.0303712035995492E-3</v>
      </c>
      <c r="BW10" s="471">
        <v>2</v>
      </c>
      <c r="BX10" s="471">
        <v>430</v>
      </c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3" t="s">
        <v>50</v>
      </c>
      <c r="B11" s="226">
        <v>3</v>
      </c>
      <c r="C11" s="162">
        <v>428.33333333333331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800</v>
      </c>
      <c r="AP11" s="331" t="str">
        <f t="shared" si="7"/>
        <v/>
      </c>
      <c r="AQ11" s="342"/>
      <c r="AR11" s="342"/>
      <c r="AS11" s="328"/>
      <c r="AT11" s="479">
        <f t="shared" si="0"/>
        <v>1.4684824902723737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2.6785714285714284</v>
      </c>
      <c r="BS11" s="468"/>
      <c r="BT11" s="469">
        <f t="shared" si="10"/>
        <v>0</v>
      </c>
      <c r="BU11" s="469" t="str">
        <f t="shared" si="1"/>
        <v/>
      </c>
      <c r="BV11" s="470">
        <f t="shared" si="11"/>
        <v>6.2534741523068366E-3</v>
      </c>
      <c r="BW11" s="471">
        <v>1</v>
      </c>
      <c r="BX11" s="471">
        <v>800</v>
      </c>
      <c r="BY11" s="469" t="str">
        <f t="shared" si="12"/>
        <v/>
      </c>
    </row>
    <row r="12" spans="1:264" s="34" customFormat="1" ht="24.9" customHeight="1" x14ac:dyDescent="0.3">
      <c r="A12" s="225" t="s">
        <v>51</v>
      </c>
      <c r="B12" s="226">
        <v>4</v>
      </c>
      <c r="C12" s="162">
        <v>428.33333333333331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7"/>
        <v/>
      </c>
      <c r="AQ12" s="342"/>
      <c r="AR12" s="342"/>
      <c r="AS12" s="328"/>
      <c r="AT12" s="479">
        <f t="shared" si="0"/>
        <v>1.4684824902723737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2.6785714285714284</v>
      </c>
      <c r="BS12" s="468"/>
      <c r="BT12" s="469">
        <f t="shared" si="10"/>
        <v>0</v>
      </c>
      <c r="BU12" s="469" t="str">
        <f t="shared" si="1"/>
        <v/>
      </c>
      <c r="BV12" s="470">
        <f t="shared" si="11"/>
        <v>6.2534741523068366E-3</v>
      </c>
      <c r="BW12" s="471"/>
      <c r="BX12" s="471"/>
      <c r="BY12" s="469" t="str">
        <f t="shared" si="12"/>
        <v/>
      </c>
    </row>
    <row r="13" spans="1:264" s="34" customFormat="1" ht="24.9" customHeight="1" x14ac:dyDescent="0.3">
      <c r="A13" s="223" t="s">
        <v>52</v>
      </c>
      <c r="B13" s="226">
        <v>5</v>
      </c>
      <c r="C13" s="162">
        <v>428.33333333333331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7"/>
        <v/>
      </c>
      <c r="AQ13" s="342"/>
      <c r="AR13" s="342"/>
      <c r="AS13" s="328"/>
      <c r="AT13" s="479">
        <f t="shared" si="0"/>
        <v>1.4684824902723737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2.6785714285714284</v>
      </c>
      <c r="BS13" s="468"/>
      <c r="BT13" s="469">
        <f t="shared" si="10"/>
        <v>0</v>
      </c>
      <c r="BU13" s="469" t="str">
        <f t="shared" si="1"/>
        <v/>
      </c>
      <c r="BV13" s="470">
        <f t="shared" si="11"/>
        <v>6.2534741523068366E-3</v>
      </c>
      <c r="BW13" s="471"/>
      <c r="BX13" s="471"/>
      <c r="BY13" s="469" t="str">
        <f t="shared" si="12"/>
        <v/>
      </c>
    </row>
    <row r="14" spans="1:264" s="34" customFormat="1" ht="24.9" customHeight="1" x14ac:dyDescent="0.3">
      <c r="A14" s="225" t="s">
        <v>53</v>
      </c>
      <c r="B14" s="226">
        <v>6</v>
      </c>
      <c r="C14" s="162">
        <v>452</v>
      </c>
      <c r="D14" s="162"/>
      <c r="E14" s="159">
        <v>7.59</v>
      </c>
      <c r="F14" s="159">
        <v>7.44</v>
      </c>
      <c r="G14" s="158">
        <v>1860</v>
      </c>
      <c r="H14" s="158">
        <v>2550</v>
      </c>
      <c r="I14" s="297">
        <v>492</v>
      </c>
      <c r="J14" s="297">
        <v>16</v>
      </c>
      <c r="K14" s="457">
        <f t="shared" si="2"/>
        <v>96.747967479674799</v>
      </c>
      <c r="L14" s="297">
        <v>430</v>
      </c>
      <c r="M14" s="297">
        <v>14</v>
      </c>
      <c r="N14" s="457">
        <f t="shared" si="3"/>
        <v>96.744186046511629</v>
      </c>
      <c r="O14" s="297">
        <v>717</v>
      </c>
      <c r="P14" s="297">
        <v>68</v>
      </c>
      <c r="Q14" s="457">
        <f t="shared" si="4"/>
        <v>90.516039051603897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 t="s">
        <v>215</v>
      </c>
      <c r="AI14" s="158" t="s">
        <v>216</v>
      </c>
      <c r="AJ14" s="158" t="s">
        <v>217</v>
      </c>
      <c r="AK14" s="305" t="s">
        <v>217</v>
      </c>
      <c r="AL14" s="339"/>
      <c r="AM14" s="245"/>
      <c r="AN14" s="245"/>
      <c r="AO14" s="162">
        <v>900</v>
      </c>
      <c r="AP14" s="331">
        <f t="shared" si="7"/>
        <v>348.83720930232556</v>
      </c>
      <c r="AQ14" s="342">
        <v>2580</v>
      </c>
      <c r="AR14" s="342">
        <v>9033</v>
      </c>
      <c r="AS14" s="328">
        <v>94.65</v>
      </c>
      <c r="AT14" s="479">
        <f t="shared" si="0"/>
        <v>1.3915929203539823</v>
      </c>
      <c r="AU14" s="331">
        <f t="shared" si="8"/>
        <v>51.636883488205861</v>
      </c>
      <c r="AV14" s="479">
        <f t="shared" si="9"/>
        <v>0.16666666666666666</v>
      </c>
      <c r="AW14" s="312"/>
      <c r="AX14" s="164"/>
      <c r="AY14" s="314"/>
      <c r="AZ14" s="355"/>
      <c r="BA14" s="356">
        <v>1.65</v>
      </c>
      <c r="BB14" s="356">
        <v>2.17</v>
      </c>
      <c r="BC14" s="347"/>
      <c r="BD14" s="347">
        <v>13.65</v>
      </c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2.6785714285714284</v>
      </c>
      <c r="BS14" s="468"/>
      <c r="BT14" s="469">
        <f t="shared" si="10"/>
        <v>0</v>
      </c>
      <c r="BU14" s="469">
        <f t="shared" si="1"/>
        <v>437946.39999999997</v>
      </c>
      <c r="BV14" s="470">
        <f t="shared" si="11"/>
        <v>5.9260429835651073E-3</v>
      </c>
      <c r="BW14" s="471">
        <v>1</v>
      </c>
      <c r="BX14" s="471">
        <v>800</v>
      </c>
      <c r="BY14" s="469">
        <f t="shared" si="12"/>
        <v>310.07751937984494</v>
      </c>
    </row>
    <row r="15" spans="1:264" s="34" customFormat="1" ht="24.9" customHeight="1" x14ac:dyDescent="0.3">
      <c r="A15" s="225" t="s">
        <v>47</v>
      </c>
      <c r="B15" s="226">
        <v>7</v>
      </c>
      <c r="C15" s="162">
        <v>545</v>
      </c>
      <c r="D15" s="162"/>
      <c r="E15" s="159"/>
      <c r="F15" s="159">
        <v>7.5</v>
      </c>
      <c r="G15" s="158"/>
      <c r="H15" s="158">
        <v>2639</v>
      </c>
      <c r="I15" s="297"/>
      <c r="J15" s="297">
        <v>18</v>
      </c>
      <c r="K15" s="457" t="str">
        <f t="shared" si="2"/>
        <v/>
      </c>
      <c r="L15" s="297"/>
      <c r="M15" s="297">
        <v>20</v>
      </c>
      <c r="N15" s="457" t="str">
        <f t="shared" si="3"/>
        <v/>
      </c>
      <c r="O15" s="297"/>
      <c r="P15" s="297">
        <v>49</v>
      </c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218</v>
      </c>
      <c r="AJ15" s="158" t="s">
        <v>217</v>
      </c>
      <c r="AK15" s="305" t="s">
        <v>217</v>
      </c>
      <c r="AL15" s="339"/>
      <c r="AM15" s="245"/>
      <c r="AN15" s="245"/>
      <c r="AO15" s="162">
        <v>950</v>
      </c>
      <c r="AP15" s="331" t="str">
        <f t="shared" si="7"/>
        <v/>
      </c>
      <c r="AQ15" s="342"/>
      <c r="AR15" s="342"/>
      <c r="AS15" s="328"/>
      <c r="AT15" s="479">
        <f t="shared" si="0"/>
        <v>1.1541284403669725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2.6785714285714284</v>
      </c>
      <c r="BS15" s="468"/>
      <c r="BT15" s="469">
        <f t="shared" si="10"/>
        <v>0</v>
      </c>
      <c r="BU15" s="469" t="str">
        <f t="shared" si="1"/>
        <v/>
      </c>
      <c r="BV15" s="470">
        <f t="shared" si="11"/>
        <v>4.9148099606815196E-3</v>
      </c>
      <c r="BW15" s="471"/>
      <c r="BX15" s="471"/>
      <c r="BY15" s="469" t="str">
        <f t="shared" si="12"/>
        <v/>
      </c>
    </row>
    <row r="16" spans="1:264" s="34" customFormat="1" ht="24.9" customHeight="1" x14ac:dyDescent="0.3">
      <c r="A16" s="225" t="s">
        <v>48</v>
      </c>
      <c r="B16" s="226">
        <v>8</v>
      </c>
      <c r="C16" s="162">
        <v>538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980</v>
      </c>
      <c r="AP16" s="331" t="str">
        <f t="shared" si="7"/>
        <v/>
      </c>
      <c r="AQ16" s="342"/>
      <c r="AR16" s="342"/>
      <c r="AS16" s="328"/>
      <c r="AT16" s="479">
        <f t="shared" si="0"/>
        <v>1.1691449814126393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2.6785714285714284</v>
      </c>
      <c r="BS16" s="468"/>
      <c r="BT16" s="469">
        <f t="shared" si="10"/>
        <v>0</v>
      </c>
      <c r="BU16" s="469" t="str">
        <f t="shared" si="1"/>
        <v/>
      </c>
      <c r="BV16" s="470">
        <f t="shared" si="11"/>
        <v>4.9787573021773763E-3</v>
      </c>
      <c r="BW16" s="471"/>
      <c r="BX16" s="471"/>
      <c r="BY16" s="469" t="str">
        <f t="shared" si="12"/>
        <v/>
      </c>
    </row>
    <row r="17" spans="1:77" s="34" customFormat="1" ht="24.9" customHeight="1" x14ac:dyDescent="0.3">
      <c r="A17" s="225" t="s">
        <v>49</v>
      </c>
      <c r="B17" s="226">
        <v>9</v>
      </c>
      <c r="C17" s="162">
        <v>476</v>
      </c>
      <c r="D17" s="162"/>
      <c r="E17" s="159">
        <v>7.62</v>
      </c>
      <c r="F17" s="159">
        <v>7.59</v>
      </c>
      <c r="G17" s="158">
        <v>1950</v>
      </c>
      <c r="H17" s="158">
        <v>2630</v>
      </c>
      <c r="I17" s="297">
        <v>404</v>
      </c>
      <c r="J17" s="297">
        <v>21</v>
      </c>
      <c r="K17" s="457">
        <f t="shared" si="2"/>
        <v>94.801980198019791</v>
      </c>
      <c r="L17" s="297"/>
      <c r="M17" s="297"/>
      <c r="N17" s="457" t="str">
        <f t="shared" si="3"/>
        <v/>
      </c>
      <c r="O17" s="297">
        <v>816</v>
      </c>
      <c r="P17" s="297">
        <v>65</v>
      </c>
      <c r="Q17" s="457">
        <f t="shared" si="4"/>
        <v>92.034313725490193</v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 t="s">
        <v>215</v>
      </c>
      <c r="AI17" s="158" t="s">
        <v>216</v>
      </c>
      <c r="AJ17" s="158" t="s">
        <v>217</v>
      </c>
      <c r="AK17" s="305" t="s">
        <v>217</v>
      </c>
      <c r="AL17" s="339"/>
      <c r="AM17" s="245"/>
      <c r="AN17" s="245"/>
      <c r="AO17" s="162">
        <v>990</v>
      </c>
      <c r="AP17" s="331" t="str">
        <f t="shared" si="7"/>
        <v/>
      </c>
      <c r="AQ17" s="342"/>
      <c r="AR17" s="342"/>
      <c r="AS17" s="328"/>
      <c r="AT17" s="479">
        <f t="shared" si="0"/>
        <v>1.3214285714285714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2.6785714285714284</v>
      </c>
      <c r="BS17" s="468"/>
      <c r="BT17" s="469">
        <f t="shared" si="10"/>
        <v>0</v>
      </c>
      <c r="BU17" s="469" t="str">
        <f t="shared" si="1"/>
        <v/>
      </c>
      <c r="BV17" s="470">
        <f t="shared" si="11"/>
        <v>5.6272509003601435E-3</v>
      </c>
      <c r="BW17" s="471">
        <v>2</v>
      </c>
      <c r="BX17" s="471">
        <v>780</v>
      </c>
      <c r="BY17" s="469" t="str">
        <f t="shared" si="12"/>
        <v/>
      </c>
    </row>
    <row r="18" spans="1:77" s="34" customFormat="1" ht="24.9" customHeight="1" x14ac:dyDescent="0.3">
      <c r="A18" s="225" t="s">
        <v>50</v>
      </c>
      <c r="B18" s="226">
        <v>10</v>
      </c>
      <c r="C18" s="162">
        <v>478.33333333333331</v>
      </c>
      <c r="D18" s="162"/>
      <c r="E18" s="159"/>
      <c r="F18" s="159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162">
        <v>990</v>
      </c>
      <c r="AP18" s="331" t="str">
        <f t="shared" si="7"/>
        <v/>
      </c>
      <c r="AQ18" s="342"/>
      <c r="AR18" s="342"/>
      <c r="AS18" s="328"/>
      <c r="AT18" s="479">
        <f t="shared" si="0"/>
        <v>1.3149825783972127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2.6785714285714284</v>
      </c>
      <c r="BS18" s="468"/>
      <c r="BT18" s="469">
        <f t="shared" si="10"/>
        <v>0</v>
      </c>
      <c r="BU18" s="469" t="str">
        <f t="shared" si="1"/>
        <v/>
      </c>
      <c r="BV18" s="470">
        <f t="shared" si="11"/>
        <v>5.5998008959681428E-3</v>
      </c>
      <c r="BW18" s="471">
        <v>2</v>
      </c>
      <c r="BX18" s="471">
        <v>800</v>
      </c>
      <c r="BY18" s="469" t="str">
        <f t="shared" si="12"/>
        <v/>
      </c>
    </row>
    <row r="19" spans="1:77" s="34" customFormat="1" ht="24.9" customHeight="1" x14ac:dyDescent="0.3">
      <c r="A19" s="225" t="s">
        <v>51</v>
      </c>
      <c r="B19" s="226">
        <v>11</v>
      </c>
      <c r="C19" s="162">
        <v>478.33333333333331</v>
      </c>
      <c r="D19" s="162"/>
      <c r="E19" s="159"/>
      <c r="F19" s="159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7"/>
        <v/>
      </c>
      <c r="AQ19" s="342"/>
      <c r="AR19" s="342"/>
      <c r="AS19" s="328"/>
      <c r="AT19" s="479">
        <f t="shared" si="0"/>
        <v>1.3149825783972127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2.6785714285714284</v>
      </c>
      <c r="BS19" s="468"/>
      <c r="BT19" s="469">
        <f t="shared" si="10"/>
        <v>0</v>
      </c>
      <c r="BU19" s="469" t="str">
        <f t="shared" si="1"/>
        <v/>
      </c>
      <c r="BV19" s="470">
        <f t="shared" si="11"/>
        <v>5.5998008959681428E-3</v>
      </c>
      <c r="BW19" s="471"/>
      <c r="BX19" s="471"/>
      <c r="BY19" s="469" t="str">
        <f t="shared" si="12"/>
        <v/>
      </c>
    </row>
    <row r="20" spans="1:77" s="34" customFormat="1" ht="24.9" customHeight="1" x14ac:dyDescent="0.3">
      <c r="A20" s="225" t="s">
        <v>52</v>
      </c>
      <c r="B20" s="226">
        <v>12</v>
      </c>
      <c r="C20" s="162">
        <v>478.33333333333331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7"/>
        <v/>
      </c>
      <c r="AQ20" s="342"/>
      <c r="AR20" s="342"/>
      <c r="AS20" s="328"/>
      <c r="AT20" s="479">
        <f t="shared" si="0"/>
        <v>1.3149825783972127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2.6785714285714284</v>
      </c>
      <c r="BS20" s="468"/>
      <c r="BT20" s="469">
        <f t="shared" si="10"/>
        <v>0</v>
      </c>
      <c r="BU20" s="469" t="str">
        <f t="shared" si="1"/>
        <v/>
      </c>
      <c r="BV20" s="470">
        <f t="shared" si="11"/>
        <v>5.5998008959681428E-3</v>
      </c>
      <c r="BW20" s="471"/>
      <c r="BX20" s="471"/>
      <c r="BY20" s="469" t="str">
        <f t="shared" si="12"/>
        <v/>
      </c>
    </row>
    <row r="21" spans="1:77" s="34" customFormat="1" ht="24.9" customHeight="1" x14ac:dyDescent="0.3">
      <c r="A21" s="225" t="s">
        <v>53</v>
      </c>
      <c r="B21" s="226">
        <v>13</v>
      </c>
      <c r="C21" s="162">
        <v>563</v>
      </c>
      <c r="D21" s="162"/>
      <c r="E21" s="159"/>
      <c r="F21" s="159"/>
      <c r="G21" s="158"/>
      <c r="H21" s="158"/>
      <c r="I21" s="297"/>
      <c r="J21" s="297"/>
      <c r="K21" s="457" t="str">
        <f t="shared" si="2"/>
        <v/>
      </c>
      <c r="L21" s="297"/>
      <c r="M21" s="297"/>
      <c r="N21" s="457" t="str">
        <f t="shared" si="3"/>
        <v/>
      </c>
      <c r="O21" s="297"/>
      <c r="P21" s="297"/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600</v>
      </c>
      <c r="AP21" s="331" t="str">
        <f t="shared" si="7"/>
        <v/>
      </c>
      <c r="AQ21" s="342"/>
      <c r="AR21" s="342"/>
      <c r="AS21" s="328"/>
      <c r="AT21" s="479">
        <f t="shared" si="0"/>
        <v>1.1172291296625223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2.6785714285714284</v>
      </c>
      <c r="BS21" s="468"/>
      <c r="BT21" s="469">
        <f t="shared" si="10"/>
        <v>0</v>
      </c>
      <c r="BU21" s="469" t="str">
        <f t="shared" si="1"/>
        <v/>
      </c>
      <c r="BV21" s="470">
        <f t="shared" si="11"/>
        <v>4.757675716823141E-3</v>
      </c>
      <c r="BW21" s="471">
        <v>1</v>
      </c>
      <c r="BX21" s="471">
        <v>600</v>
      </c>
      <c r="BY21" s="469" t="str">
        <f t="shared" si="12"/>
        <v/>
      </c>
    </row>
    <row r="22" spans="1:77" s="34" customFormat="1" ht="24.9" customHeight="1" x14ac:dyDescent="0.3">
      <c r="A22" s="225" t="s">
        <v>47</v>
      </c>
      <c r="B22" s="226">
        <v>14</v>
      </c>
      <c r="C22" s="162">
        <v>367</v>
      </c>
      <c r="D22" s="162"/>
      <c r="E22" s="159">
        <v>7.59</v>
      </c>
      <c r="F22" s="159">
        <v>7.55</v>
      </c>
      <c r="G22" s="158">
        <v>2140</v>
      </c>
      <c r="H22" s="158">
        <v>2610</v>
      </c>
      <c r="I22" s="297">
        <v>315</v>
      </c>
      <c r="J22" s="297">
        <v>33</v>
      </c>
      <c r="K22" s="457">
        <f t="shared" si="2"/>
        <v>89.523809523809533</v>
      </c>
      <c r="L22" s="297">
        <v>363</v>
      </c>
      <c r="M22" s="297">
        <v>19.8</v>
      </c>
      <c r="N22" s="457">
        <f t="shared" si="3"/>
        <v>94.545454545454547</v>
      </c>
      <c r="O22" s="297">
        <v>1015</v>
      </c>
      <c r="P22" s="297">
        <v>88</v>
      </c>
      <c r="Q22" s="457">
        <f t="shared" si="4"/>
        <v>91.330049261083744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/>
      <c r="AM22" s="245"/>
      <c r="AN22" s="245"/>
      <c r="AO22" s="162">
        <v>580</v>
      </c>
      <c r="AP22" s="331">
        <f t="shared" si="7"/>
        <v>211.67883211678833</v>
      </c>
      <c r="AQ22" s="342">
        <v>2740</v>
      </c>
      <c r="AR22" s="342">
        <v>15733</v>
      </c>
      <c r="AS22" s="328">
        <v>93.17</v>
      </c>
      <c r="AT22" s="479">
        <f t="shared" si="0"/>
        <v>1.7138964577656677</v>
      </c>
      <c r="AU22" s="331">
        <f t="shared" si="8"/>
        <v>31.767112132780106</v>
      </c>
      <c r="AV22" s="479">
        <f t="shared" si="9"/>
        <v>0.13248175182481753</v>
      </c>
      <c r="AW22" s="312"/>
      <c r="AX22" s="164"/>
      <c r="AY22" s="313"/>
      <c r="AZ22" s="355"/>
      <c r="BA22" s="356">
        <v>1.98</v>
      </c>
      <c r="BB22" s="356">
        <v>2.21</v>
      </c>
      <c r="BC22" s="347"/>
      <c r="BD22" s="347">
        <v>14.18</v>
      </c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2.6785714285714284</v>
      </c>
      <c r="BS22" s="468"/>
      <c r="BT22" s="469">
        <f t="shared" si="10"/>
        <v>0</v>
      </c>
      <c r="BU22" s="469">
        <f t="shared" si="1"/>
        <v>378156.53333333344</v>
      </c>
      <c r="BV22" s="470">
        <f t="shared" si="11"/>
        <v>7.2985597508758264E-3</v>
      </c>
      <c r="BW22" s="471">
        <v>2</v>
      </c>
      <c r="BX22" s="471">
        <v>290</v>
      </c>
      <c r="BY22" s="469">
        <f t="shared" si="12"/>
        <v>211.67883211678833</v>
      </c>
    </row>
    <row r="23" spans="1:77" s="34" customFormat="1" ht="24.9" customHeight="1" x14ac:dyDescent="0.3">
      <c r="A23" s="225" t="s">
        <v>48</v>
      </c>
      <c r="B23" s="226">
        <v>15</v>
      </c>
      <c r="C23" s="162">
        <v>480</v>
      </c>
      <c r="D23" s="162"/>
      <c r="E23" s="159"/>
      <c r="F23" s="159">
        <v>7.5</v>
      </c>
      <c r="G23" s="158"/>
      <c r="H23" s="158">
        <v>2552</v>
      </c>
      <c r="I23" s="297"/>
      <c r="J23" s="297">
        <v>36</v>
      </c>
      <c r="K23" s="457" t="str">
        <f t="shared" si="2"/>
        <v/>
      </c>
      <c r="L23" s="297"/>
      <c r="M23" s="297">
        <v>32</v>
      </c>
      <c r="N23" s="457" t="str">
        <f t="shared" si="3"/>
        <v/>
      </c>
      <c r="O23" s="297"/>
      <c r="P23" s="297">
        <v>81</v>
      </c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 t="s">
        <v>215</v>
      </c>
      <c r="AI23" s="158" t="s">
        <v>218</v>
      </c>
      <c r="AJ23" s="158" t="s">
        <v>217</v>
      </c>
      <c r="AK23" s="305" t="s">
        <v>217</v>
      </c>
      <c r="AL23" s="339"/>
      <c r="AM23" s="245"/>
      <c r="AN23" s="245"/>
      <c r="AO23" s="162">
        <v>560</v>
      </c>
      <c r="AP23" s="331" t="str">
        <f t="shared" si="7"/>
        <v/>
      </c>
      <c r="AQ23" s="342"/>
      <c r="AR23" s="342"/>
      <c r="AS23" s="328"/>
      <c r="AT23" s="479">
        <f t="shared" si="0"/>
        <v>1.3104166666666666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2.6785714285714284</v>
      </c>
      <c r="BS23" s="468"/>
      <c r="BT23" s="469">
        <f t="shared" si="10"/>
        <v>0</v>
      </c>
      <c r="BU23" s="469" t="str">
        <f t="shared" si="1"/>
        <v/>
      </c>
      <c r="BV23" s="470">
        <f t="shared" si="11"/>
        <v>5.5803571428571421E-3</v>
      </c>
      <c r="BW23" s="471">
        <v>2</v>
      </c>
      <c r="BX23" s="471">
        <v>280</v>
      </c>
      <c r="BY23" s="469" t="str">
        <f t="shared" si="12"/>
        <v/>
      </c>
    </row>
    <row r="24" spans="1:77" s="34" customFormat="1" ht="24.9" customHeight="1" x14ac:dyDescent="0.3">
      <c r="A24" s="225" t="s">
        <v>49</v>
      </c>
      <c r="B24" s="226">
        <v>16</v>
      </c>
      <c r="C24" s="162">
        <v>480</v>
      </c>
      <c r="D24" s="162"/>
      <c r="E24" s="159"/>
      <c r="F24" s="159"/>
      <c r="G24" s="158"/>
      <c r="H24" s="158"/>
      <c r="I24" s="297">
        <v>540</v>
      </c>
      <c r="J24" s="297">
        <v>23</v>
      </c>
      <c r="K24" s="457">
        <f t="shared" si="2"/>
        <v>95.740740740740733</v>
      </c>
      <c r="L24" s="297">
        <v>370</v>
      </c>
      <c r="M24" s="297">
        <v>21</v>
      </c>
      <c r="N24" s="457">
        <f t="shared" si="3"/>
        <v>94.324324324324323</v>
      </c>
      <c r="O24" s="297">
        <v>1250</v>
      </c>
      <c r="P24" s="297">
        <v>47</v>
      </c>
      <c r="Q24" s="457">
        <f t="shared" si="4"/>
        <v>96.240000000000009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 t="s">
        <v>233</v>
      </c>
      <c r="AI24" s="158" t="s">
        <v>218</v>
      </c>
      <c r="AJ24" s="158" t="s">
        <v>217</v>
      </c>
      <c r="AK24" s="305" t="s">
        <v>217</v>
      </c>
      <c r="AL24" s="339"/>
      <c r="AM24" s="245"/>
      <c r="AN24" s="245"/>
      <c r="AO24" s="162">
        <v>800</v>
      </c>
      <c r="AP24" s="331" t="str">
        <f t="shared" si="7"/>
        <v/>
      </c>
      <c r="AQ24" s="342"/>
      <c r="AR24" s="342"/>
      <c r="AS24" s="328"/>
      <c r="AT24" s="479">
        <f t="shared" si="0"/>
        <v>1.3104166666666666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2.6785714285714284</v>
      </c>
      <c r="BS24" s="468"/>
      <c r="BT24" s="469">
        <f t="shared" si="10"/>
        <v>0</v>
      </c>
      <c r="BU24" s="469" t="str">
        <f t="shared" si="1"/>
        <v/>
      </c>
      <c r="BV24" s="470">
        <f t="shared" si="11"/>
        <v>5.5803571428571421E-3</v>
      </c>
      <c r="BW24" s="471">
        <v>1</v>
      </c>
      <c r="BX24" s="471">
        <v>800</v>
      </c>
      <c r="BY24" s="469" t="str">
        <f t="shared" si="12"/>
        <v/>
      </c>
    </row>
    <row r="25" spans="1:77" s="34" customFormat="1" ht="24.9" customHeight="1" x14ac:dyDescent="0.3">
      <c r="A25" s="225" t="s">
        <v>50</v>
      </c>
      <c r="B25" s="226">
        <v>17</v>
      </c>
      <c r="C25" s="162">
        <v>466</v>
      </c>
      <c r="D25" s="162"/>
      <c r="E25" s="159">
        <v>7.61</v>
      </c>
      <c r="F25" s="159">
        <v>7.42</v>
      </c>
      <c r="G25" s="158">
        <v>2300</v>
      </c>
      <c r="H25" s="158">
        <v>2580</v>
      </c>
      <c r="I25" s="297">
        <v>507</v>
      </c>
      <c r="J25" s="297">
        <v>28</v>
      </c>
      <c r="K25" s="457">
        <f t="shared" si="2"/>
        <v>94.477317554240642</v>
      </c>
      <c r="L25" s="297"/>
      <c r="M25" s="297"/>
      <c r="N25" s="457" t="str">
        <f t="shared" si="3"/>
        <v/>
      </c>
      <c r="O25" s="297">
        <v>949</v>
      </c>
      <c r="P25" s="297">
        <v>89</v>
      </c>
      <c r="Q25" s="457">
        <f t="shared" si="4"/>
        <v>90.62170706006323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 t="s">
        <v>215</v>
      </c>
      <c r="AI25" s="158" t="s">
        <v>216</v>
      </c>
      <c r="AJ25" s="158" t="s">
        <v>217</v>
      </c>
      <c r="AK25" s="305" t="s">
        <v>217</v>
      </c>
      <c r="AL25" s="339"/>
      <c r="AM25" s="245"/>
      <c r="AN25" s="245"/>
      <c r="AO25" s="162">
        <v>690</v>
      </c>
      <c r="AP25" s="331" t="str">
        <f t="shared" si="7"/>
        <v/>
      </c>
      <c r="AQ25" s="342"/>
      <c r="AR25" s="342"/>
      <c r="AS25" s="328"/>
      <c r="AT25" s="479">
        <f t="shared" si="0"/>
        <v>1.349785407725322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>
        <v>15.7</v>
      </c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2.6785714285714284</v>
      </c>
      <c r="BS25" s="468"/>
      <c r="BT25" s="469">
        <f t="shared" si="10"/>
        <v>0</v>
      </c>
      <c r="BU25" s="469" t="str">
        <f t="shared" si="1"/>
        <v/>
      </c>
      <c r="BV25" s="470">
        <f t="shared" si="11"/>
        <v>5.7480073574494167E-3</v>
      </c>
      <c r="BW25" s="471"/>
      <c r="BX25" s="471"/>
      <c r="BY25" s="469" t="str">
        <f t="shared" si="12"/>
        <v/>
      </c>
    </row>
    <row r="26" spans="1:77" s="34" customFormat="1" ht="24.9" customHeight="1" x14ac:dyDescent="0.3">
      <c r="A26" s="225" t="s">
        <v>51</v>
      </c>
      <c r="B26" s="226">
        <v>18</v>
      </c>
      <c r="C26" s="162">
        <v>466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7"/>
        <v/>
      </c>
      <c r="AQ26" s="342"/>
      <c r="AR26" s="342"/>
      <c r="AS26" s="328"/>
      <c r="AT26" s="479">
        <f t="shared" si="0"/>
        <v>1.349785407725322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2.6785714285714284</v>
      </c>
      <c r="BS26" s="468"/>
      <c r="BT26" s="469">
        <f t="shared" si="10"/>
        <v>0</v>
      </c>
      <c r="BU26" s="469" t="str">
        <f t="shared" si="1"/>
        <v/>
      </c>
      <c r="BV26" s="470">
        <f t="shared" si="11"/>
        <v>5.7480073574494167E-3</v>
      </c>
      <c r="BW26" s="471"/>
      <c r="BX26" s="471"/>
      <c r="BY26" s="469" t="str">
        <f t="shared" si="12"/>
        <v/>
      </c>
    </row>
    <row r="27" spans="1:77" s="34" customFormat="1" ht="24.9" customHeight="1" x14ac:dyDescent="0.3">
      <c r="A27" s="225" t="s">
        <v>52</v>
      </c>
      <c r="B27" s="226">
        <v>19</v>
      </c>
      <c r="C27" s="162">
        <v>466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7"/>
        <v/>
      </c>
      <c r="AQ27" s="342"/>
      <c r="AR27" s="342"/>
      <c r="AS27" s="328"/>
      <c r="AT27" s="479">
        <f t="shared" si="0"/>
        <v>1.349785407725322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2.6785714285714284</v>
      </c>
      <c r="BS27" s="468"/>
      <c r="BT27" s="469">
        <f t="shared" si="10"/>
        <v>0</v>
      </c>
      <c r="BU27" s="469" t="str">
        <f t="shared" si="1"/>
        <v/>
      </c>
      <c r="BV27" s="470">
        <f t="shared" si="11"/>
        <v>5.7480073574494167E-3</v>
      </c>
      <c r="BW27" s="471"/>
      <c r="BX27" s="471"/>
      <c r="BY27" s="469" t="str">
        <f t="shared" si="12"/>
        <v/>
      </c>
    </row>
    <row r="28" spans="1:77" s="34" customFormat="1" ht="24.9" customHeight="1" x14ac:dyDescent="0.3">
      <c r="A28" s="225" t="s">
        <v>53</v>
      </c>
      <c r="B28" s="226">
        <v>20</v>
      </c>
      <c r="C28" s="162">
        <v>657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520</v>
      </c>
      <c r="AP28" s="331" t="str">
        <f t="shared" si="7"/>
        <v/>
      </c>
      <c r="AQ28" s="342"/>
      <c r="AR28" s="342"/>
      <c r="AS28" s="328"/>
      <c r="AT28" s="479">
        <f t="shared" si="0"/>
        <v>0.9573820395738204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2.6785714285714284</v>
      </c>
      <c r="BS28" s="468"/>
      <c r="BT28" s="469">
        <f t="shared" si="10"/>
        <v>0</v>
      </c>
      <c r="BU28" s="469" t="str">
        <f t="shared" si="1"/>
        <v/>
      </c>
      <c r="BV28" s="470">
        <f t="shared" si="11"/>
        <v>4.0769732550554466E-3</v>
      </c>
      <c r="BW28" s="471">
        <v>1</v>
      </c>
      <c r="BX28" s="471">
        <v>450</v>
      </c>
      <c r="BY28" s="469" t="str">
        <f t="shared" si="12"/>
        <v/>
      </c>
    </row>
    <row r="29" spans="1:77" s="34" customFormat="1" ht="24.9" customHeight="1" x14ac:dyDescent="0.3">
      <c r="A29" s="225" t="s">
        <v>47</v>
      </c>
      <c r="B29" s="226">
        <v>21</v>
      </c>
      <c r="C29" s="162">
        <v>465</v>
      </c>
      <c r="D29" s="162"/>
      <c r="E29" s="159">
        <v>7.66</v>
      </c>
      <c r="F29" s="159">
        <v>7.44</v>
      </c>
      <c r="G29" s="158">
        <v>2210</v>
      </c>
      <c r="H29" s="158">
        <v>2510</v>
      </c>
      <c r="I29" s="297">
        <v>866</v>
      </c>
      <c r="J29" s="297">
        <v>37</v>
      </c>
      <c r="K29" s="457">
        <f t="shared" si="2"/>
        <v>95.727482678983833</v>
      </c>
      <c r="L29" s="297">
        <v>360</v>
      </c>
      <c r="M29" s="297">
        <v>24</v>
      </c>
      <c r="N29" s="457">
        <f t="shared" si="3"/>
        <v>93.333333333333329</v>
      </c>
      <c r="O29" s="297">
        <v>611</v>
      </c>
      <c r="P29" s="297">
        <v>122</v>
      </c>
      <c r="Q29" s="457">
        <f t="shared" si="4"/>
        <v>80.032733224222582</v>
      </c>
      <c r="R29" s="297">
        <v>57.4</v>
      </c>
      <c r="S29" s="297">
        <v>29.8</v>
      </c>
      <c r="T29" s="159">
        <v>30.4</v>
      </c>
      <c r="U29" s="159">
        <v>27.8</v>
      </c>
      <c r="V29" s="159">
        <v>1.6</v>
      </c>
      <c r="W29" s="159">
        <v>1.2</v>
      </c>
      <c r="X29" s="159">
        <v>0</v>
      </c>
      <c r="Y29" s="159">
        <v>0</v>
      </c>
      <c r="Z29" s="331">
        <f t="shared" si="13"/>
        <v>59</v>
      </c>
      <c r="AA29" s="331">
        <f t="shared" si="13"/>
        <v>31</v>
      </c>
      <c r="AB29" s="330">
        <f t="shared" si="5"/>
        <v>47.457627118644069</v>
      </c>
      <c r="AC29" s="159">
        <v>4.4000000000000004</v>
      </c>
      <c r="AD29" s="159">
        <v>0.4</v>
      </c>
      <c r="AE29" s="175">
        <f t="shared" si="6"/>
        <v>90.909090909090907</v>
      </c>
      <c r="AF29" s="158"/>
      <c r="AG29" s="158"/>
      <c r="AH29" s="121" t="s">
        <v>215</v>
      </c>
      <c r="AI29" s="158" t="s">
        <v>216</v>
      </c>
      <c r="AJ29" s="158" t="s">
        <v>217</v>
      </c>
      <c r="AK29" s="305" t="s">
        <v>217</v>
      </c>
      <c r="AL29" s="339"/>
      <c r="AM29" s="245"/>
      <c r="AN29" s="245"/>
      <c r="AO29" s="162">
        <v>450</v>
      </c>
      <c r="AP29" s="331">
        <f t="shared" si="7"/>
        <v>173.07692307692307</v>
      </c>
      <c r="AQ29" s="342">
        <v>2600</v>
      </c>
      <c r="AR29" s="342">
        <v>12333</v>
      </c>
      <c r="AS29" s="328">
        <v>94.62</v>
      </c>
      <c r="AT29" s="479">
        <f t="shared" si="0"/>
        <v>1.3526881720430108</v>
      </c>
      <c r="AU29" s="331">
        <f t="shared" si="8"/>
        <v>32.551867293659342</v>
      </c>
      <c r="AV29" s="479">
        <f t="shared" si="9"/>
        <v>0.13846153846153847</v>
      </c>
      <c r="AW29" s="312"/>
      <c r="AX29" s="164"/>
      <c r="AY29" s="313"/>
      <c r="AZ29" s="355"/>
      <c r="BA29" s="356">
        <v>1.26</v>
      </c>
      <c r="BB29" s="356">
        <v>2.13</v>
      </c>
      <c r="BC29" s="347"/>
      <c r="BD29" s="347">
        <v>14.16</v>
      </c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2.6785714285714284</v>
      </c>
      <c r="BS29" s="468"/>
      <c r="BT29" s="469">
        <f t="shared" si="10"/>
        <v>0</v>
      </c>
      <c r="BU29" s="469">
        <f t="shared" si="1"/>
        <v>453960.00000000006</v>
      </c>
      <c r="BV29" s="470">
        <f t="shared" si="11"/>
        <v>5.7603686635944694E-3</v>
      </c>
      <c r="BW29" s="471">
        <v>1</v>
      </c>
      <c r="BX29" s="471">
        <v>450</v>
      </c>
      <c r="BY29" s="469">
        <f t="shared" si="12"/>
        <v>173.07692307692307</v>
      </c>
    </row>
    <row r="30" spans="1:77" s="34" customFormat="1" ht="24.9" customHeight="1" x14ac:dyDescent="0.3">
      <c r="A30" s="225" t="s">
        <v>48</v>
      </c>
      <c r="B30" s="226">
        <v>22</v>
      </c>
      <c r="C30" s="162">
        <v>350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480</v>
      </c>
      <c r="AP30" s="331" t="str">
        <f t="shared" si="7"/>
        <v/>
      </c>
      <c r="AQ30" s="342"/>
      <c r="AR30" s="342"/>
      <c r="AS30" s="328"/>
      <c r="AT30" s="479">
        <f t="shared" si="0"/>
        <v>1.7971428571428572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2.6785714285714284</v>
      </c>
      <c r="BS30" s="468"/>
      <c r="BT30" s="469">
        <f t="shared" si="10"/>
        <v>0</v>
      </c>
      <c r="BU30" s="469" t="str">
        <f t="shared" si="1"/>
        <v/>
      </c>
      <c r="BV30" s="470">
        <f t="shared" si="11"/>
        <v>7.6530612244897957E-3</v>
      </c>
      <c r="BW30" s="471"/>
      <c r="BX30" s="471"/>
      <c r="BY30" s="469" t="str">
        <f t="shared" si="12"/>
        <v/>
      </c>
    </row>
    <row r="31" spans="1:77" s="34" customFormat="1" ht="24.9" customHeight="1" x14ac:dyDescent="0.3">
      <c r="A31" s="225" t="s">
        <v>49</v>
      </c>
      <c r="B31" s="226">
        <v>23</v>
      </c>
      <c r="C31" s="162">
        <v>469</v>
      </c>
      <c r="D31" s="162"/>
      <c r="E31" s="159">
        <v>7.62</v>
      </c>
      <c r="F31" s="159">
        <v>7.52</v>
      </c>
      <c r="G31" s="158">
        <v>2120</v>
      </c>
      <c r="H31" s="158">
        <v>2790</v>
      </c>
      <c r="I31" s="297">
        <v>522</v>
      </c>
      <c r="J31" s="297">
        <v>36</v>
      </c>
      <c r="K31" s="457">
        <f t="shared" si="2"/>
        <v>93.103448275862064</v>
      </c>
      <c r="L31" s="297"/>
      <c r="M31" s="297"/>
      <c r="N31" s="457" t="str">
        <f t="shared" si="3"/>
        <v/>
      </c>
      <c r="O31" s="297">
        <v>908</v>
      </c>
      <c r="P31" s="297">
        <v>108</v>
      </c>
      <c r="Q31" s="457">
        <f t="shared" si="4"/>
        <v>88.105726872246692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 t="s">
        <v>215</v>
      </c>
      <c r="AI31" s="158" t="s">
        <v>216</v>
      </c>
      <c r="AJ31" s="158" t="s">
        <v>217</v>
      </c>
      <c r="AK31" s="305" t="s">
        <v>217</v>
      </c>
      <c r="AL31" s="339"/>
      <c r="AM31" s="245"/>
      <c r="AN31" s="245"/>
      <c r="AO31" s="162">
        <v>400</v>
      </c>
      <c r="AP31" s="331" t="str">
        <f t="shared" si="7"/>
        <v/>
      </c>
      <c r="AQ31" s="342"/>
      <c r="AR31" s="342"/>
      <c r="AS31" s="328"/>
      <c r="AT31" s="479">
        <f t="shared" si="0"/>
        <v>1.3411513859275053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2.6785714285714284</v>
      </c>
      <c r="BS31" s="468"/>
      <c r="BT31" s="469">
        <f t="shared" si="10"/>
        <v>0</v>
      </c>
      <c r="BU31" s="469" t="str">
        <f t="shared" si="1"/>
        <v/>
      </c>
      <c r="BV31" s="470">
        <f t="shared" si="11"/>
        <v>5.7112397197685042E-3</v>
      </c>
      <c r="BW31" s="471">
        <v>2</v>
      </c>
      <c r="BX31" s="471">
        <v>200</v>
      </c>
      <c r="BY31" s="469" t="str">
        <f t="shared" si="12"/>
        <v/>
      </c>
    </row>
    <row r="32" spans="1:77" s="34" customFormat="1" ht="24.9" customHeight="1" x14ac:dyDescent="0.3">
      <c r="A32" s="225" t="s">
        <v>50</v>
      </c>
      <c r="B32" s="226">
        <v>24</v>
      </c>
      <c r="C32" s="162">
        <v>471.33333333333331</v>
      </c>
      <c r="D32" s="162"/>
      <c r="E32" s="159"/>
      <c r="F32" s="159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162">
        <v>400</v>
      </c>
      <c r="AP32" s="331" t="str">
        <f t="shared" si="7"/>
        <v/>
      </c>
      <c r="AQ32" s="342"/>
      <c r="AR32" s="342"/>
      <c r="AS32" s="328"/>
      <c r="AT32" s="479">
        <f t="shared" si="0"/>
        <v>1.3345120226308345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2.6785714285714284</v>
      </c>
      <c r="BS32" s="468"/>
      <c r="BT32" s="469">
        <f t="shared" si="10"/>
        <v>0</v>
      </c>
      <c r="BU32" s="469" t="str">
        <f t="shared" si="1"/>
        <v/>
      </c>
      <c r="BV32" s="470">
        <f t="shared" si="11"/>
        <v>5.6829662558092542E-3</v>
      </c>
      <c r="BW32" s="471">
        <v>2</v>
      </c>
      <c r="BX32" s="471">
        <v>200</v>
      </c>
      <c r="BY32" s="469" t="str">
        <f t="shared" si="12"/>
        <v/>
      </c>
    </row>
    <row r="33" spans="1:77" s="34" customFormat="1" ht="24.9" customHeight="1" x14ac:dyDescent="0.3">
      <c r="A33" s="225" t="s">
        <v>51</v>
      </c>
      <c r="B33" s="226">
        <v>25</v>
      </c>
      <c r="C33" s="162">
        <v>471.33333333333331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7"/>
        <v/>
      </c>
      <c r="AQ33" s="342"/>
      <c r="AR33" s="342"/>
      <c r="AS33" s="328"/>
      <c r="AT33" s="479">
        <f t="shared" si="0"/>
        <v>1.3345120226308345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2.6785714285714284</v>
      </c>
      <c r="BS33" s="468"/>
      <c r="BT33" s="469">
        <f t="shared" si="10"/>
        <v>0</v>
      </c>
      <c r="BU33" s="469" t="str">
        <f t="shared" si="1"/>
        <v/>
      </c>
      <c r="BV33" s="470">
        <f t="shared" si="11"/>
        <v>5.6829662558092542E-3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52</v>
      </c>
      <c r="B34" s="226">
        <v>26</v>
      </c>
      <c r="C34" s="162">
        <v>471.33333333333331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7"/>
        <v/>
      </c>
      <c r="AQ34" s="342"/>
      <c r="AR34" s="342"/>
      <c r="AS34" s="328"/>
      <c r="AT34" s="479">
        <f t="shared" si="0"/>
        <v>1.3345120226308345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2.6785714285714284</v>
      </c>
      <c r="BS34" s="468"/>
      <c r="BT34" s="469">
        <f t="shared" si="10"/>
        <v>0</v>
      </c>
      <c r="BU34" s="469" t="str">
        <f t="shared" si="1"/>
        <v/>
      </c>
      <c r="BV34" s="470">
        <f t="shared" si="11"/>
        <v>5.6829662558092542E-3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53</v>
      </c>
      <c r="B35" s="226">
        <v>27</v>
      </c>
      <c r="C35" s="162">
        <v>461</v>
      </c>
      <c r="D35" s="162"/>
      <c r="E35" s="159">
        <v>7.66</v>
      </c>
      <c r="F35" s="159">
        <v>7.55</v>
      </c>
      <c r="G35" s="158">
        <v>2070</v>
      </c>
      <c r="H35" s="158">
        <v>2520</v>
      </c>
      <c r="I35" s="297">
        <v>527</v>
      </c>
      <c r="J35" s="297">
        <v>15</v>
      </c>
      <c r="K35" s="457">
        <f t="shared" si="2"/>
        <v>97.153700189753323</v>
      </c>
      <c r="L35" s="297">
        <v>580</v>
      </c>
      <c r="M35" s="297">
        <v>16</v>
      </c>
      <c r="N35" s="457">
        <f t="shared" si="3"/>
        <v>97.241379310344826</v>
      </c>
      <c r="O35" s="297">
        <v>969</v>
      </c>
      <c r="P35" s="297">
        <v>78</v>
      </c>
      <c r="Q35" s="457">
        <f t="shared" si="4"/>
        <v>91.950464396284829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216</v>
      </c>
      <c r="AJ35" s="158" t="s">
        <v>217</v>
      </c>
      <c r="AK35" s="305" t="s">
        <v>217</v>
      </c>
      <c r="AL35" s="339"/>
      <c r="AM35" s="245"/>
      <c r="AN35" s="245"/>
      <c r="AO35" s="162">
        <v>450</v>
      </c>
      <c r="AP35" s="331">
        <f t="shared" si="7"/>
        <v>166.66666666666666</v>
      </c>
      <c r="AQ35" s="342">
        <v>2700</v>
      </c>
      <c r="AR35" s="342">
        <v>12500</v>
      </c>
      <c r="AS35" s="328">
        <v>92.88</v>
      </c>
      <c r="AT35" s="479">
        <f t="shared" si="0"/>
        <v>1.3644251626898047</v>
      </c>
      <c r="AU35" s="331">
        <f t="shared" si="8"/>
        <v>42.040101845957992</v>
      </c>
      <c r="AV35" s="479">
        <f t="shared" si="9"/>
        <v>0.21481481481481482</v>
      </c>
      <c r="AW35" s="312"/>
      <c r="AX35" s="164"/>
      <c r="AY35" s="313"/>
      <c r="AZ35" s="355"/>
      <c r="BA35" s="356">
        <v>1.6</v>
      </c>
      <c r="BB35" s="356">
        <v>2.0499999999999998</v>
      </c>
      <c r="BC35" s="347"/>
      <c r="BD35" s="347">
        <v>14.02</v>
      </c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2.6785714285714284</v>
      </c>
      <c r="BS35" s="468"/>
      <c r="BT35" s="469">
        <f t="shared" si="10"/>
        <v>0</v>
      </c>
      <c r="BU35" s="469">
        <f t="shared" si="1"/>
        <v>467388.00000000006</v>
      </c>
      <c r="BV35" s="470">
        <f t="shared" si="11"/>
        <v>5.8103501704369377E-3</v>
      </c>
      <c r="BW35" s="471">
        <v>2</v>
      </c>
      <c r="BX35" s="471">
        <v>200</v>
      </c>
      <c r="BY35" s="469">
        <f t="shared" si="12"/>
        <v>148.14814814814815</v>
      </c>
    </row>
    <row r="36" spans="1:77" s="34" customFormat="1" ht="24.9" customHeight="1" x14ac:dyDescent="0.3">
      <c r="A36" s="225" t="s">
        <v>47</v>
      </c>
      <c r="B36" s="226">
        <v>28</v>
      </c>
      <c r="C36" s="162">
        <v>435</v>
      </c>
      <c r="D36" s="162"/>
      <c r="E36" s="159"/>
      <c r="F36" s="159">
        <v>7.9</v>
      </c>
      <c r="G36" s="158"/>
      <c r="H36" s="158">
        <v>2088</v>
      </c>
      <c r="I36" s="297"/>
      <c r="J36" s="297">
        <v>5</v>
      </c>
      <c r="K36" s="457" t="str">
        <f t="shared" si="2"/>
        <v/>
      </c>
      <c r="L36" s="297"/>
      <c r="M36" s="297">
        <v>5</v>
      </c>
      <c r="N36" s="457" t="str">
        <f t="shared" si="3"/>
        <v/>
      </c>
      <c r="O36" s="297"/>
      <c r="P36" s="297">
        <v>21</v>
      </c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 t="s">
        <v>215</v>
      </c>
      <c r="AI36" s="158" t="s">
        <v>218</v>
      </c>
      <c r="AJ36" s="158" t="s">
        <v>217</v>
      </c>
      <c r="AK36" s="305" t="s">
        <v>217</v>
      </c>
      <c r="AL36" s="339"/>
      <c r="AM36" s="245"/>
      <c r="AN36" s="245"/>
      <c r="AO36" s="162">
        <v>450</v>
      </c>
      <c r="AP36" s="331" t="str">
        <f t="shared" si="7"/>
        <v/>
      </c>
      <c r="AQ36" s="342"/>
      <c r="AR36" s="342"/>
      <c r="AS36" s="328"/>
      <c r="AT36" s="479">
        <f t="shared" si="0"/>
        <v>1.445977011494253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2.6785714285714284</v>
      </c>
      <c r="BS36" s="468"/>
      <c r="BT36" s="469">
        <f t="shared" si="10"/>
        <v>0</v>
      </c>
      <c r="BU36" s="469" t="str">
        <f t="shared" si="1"/>
        <v/>
      </c>
      <c r="BV36" s="470">
        <f t="shared" si="11"/>
        <v>6.157635467980295E-3</v>
      </c>
      <c r="BW36" s="471"/>
      <c r="BX36" s="471"/>
      <c r="BY36" s="469" t="str">
        <f t="shared" si="12"/>
        <v/>
      </c>
    </row>
    <row r="37" spans="1:77" s="34" customFormat="1" ht="24.9" customHeight="1" x14ac:dyDescent="0.3">
      <c r="A37" s="225"/>
      <c r="B37" s="226"/>
      <c r="C37" s="162"/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7"/>
        <v/>
      </c>
      <c r="AQ37" s="342"/>
      <c r="AR37" s="342"/>
      <c r="AS37" s="328"/>
      <c r="AT37" s="479" t="str">
        <f t="shared" si="0"/>
        <v/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/>
      <c r="BT37" s="469">
        <f t="shared" si="10"/>
        <v>0</v>
      </c>
      <c r="BU37" s="469" t="str">
        <f t="shared" si="1"/>
        <v/>
      </c>
      <c r="BV37" s="470" t="str">
        <f t="shared" si="11"/>
        <v/>
      </c>
      <c r="BW37" s="471"/>
      <c r="BX37" s="471"/>
      <c r="BY37" s="469" t="str">
        <f t="shared" si="12"/>
        <v/>
      </c>
    </row>
    <row r="38" spans="1:77" s="34" customFormat="1" ht="24.9" customHeight="1" x14ac:dyDescent="0.3">
      <c r="A38" s="225"/>
      <c r="B38" s="226"/>
      <c r="C38" s="162"/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7"/>
        <v/>
      </c>
      <c r="AQ38" s="342"/>
      <c r="AR38" s="342"/>
      <c r="AS38" s="328"/>
      <c r="AT38" s="479" t="str">
        <f t="shared" si="0"/>
        <v/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68"/>
      <c r="BT38" s="469">
        <f t="shared" si="10"/>
        <v>0</v>
      </c>
      <c r="BU38" s="469" t="str">
        <f t="shared" si="1"/>
        <v/>
      </c>
      <c r="BV38" s="470" t="str">
        <f t="shared" si="11"/>
        <v/>
      </c>
      <c r="BW38" s="471"/>
      <c r="BX38" s="471"/>
      <c r="BY38" s="469" t="str">
        <f t="shared" si="12"/>
        <v/>
      </c>
    </row>
    <row r="39" spans="1:77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7"/>
        <v/>
      </c>
      <c r="AQ39" s="343"/>
      <c r="AR39" s="343"/>
      <c r="AS39" s="329"/>
      <c r="AT39" s="479" t="str">
        <f t="shared" si="0"/>
        <v/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>
        <f t="shared" si="10"/>
        <v>0</v>
      </c>
      <c r="BU39" s="469" t="str">
        <f t="shared" si="1"/>
        <v/>
      </c>
      <c r="BV39" s="470" t="str">
        <f t="shared" si="11"/>
        <v/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13149.000000000002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44.747812477711349</v>
      </c>
      <c r="AV40" s="174"/>
      <c r="AW40" s="334" t="str">
        <f t="shared" ref="AW40:AY40" si="14">IF(SUM(AW9:AW39)=0,"",SUM(AW9:AW39))</f>
        <v/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>
        <f t="shared" ref="BC40" si="15">IF(SUM(BC9:BC39)=0,"",SUM(BC9:BC39))</f>
        <v>15.7</v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>
        <f>IF(SUM(BR9:BR39)=0,"",SUM(BR9:BR39))</f>
        <v>75.000000000000014</v>
      </c>
      <c r="BS40" s="474"/>
      <c r="BT40" s="473" t="str">
        <f>IF(SUM(BT9:BT39)=0,"",SUM(BT9:BT39))</f>
        <v/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469.60714285714295</v>
      </c>
      <c r="D41" s="175" t="e">
        <f>+AVERAGE(D9:D39)</f>
        <v>#DIV/0!</v>
      </c>
      <c r="E41" s="175">
        <f t="shared" ref="E41:AE41" si="17">+AVERAGE(E9:E39)</f>
        <v>7.5987500000000008</v>
      </c>
      <c r="F41" s="175">
        <f t="shared" si="17"/>
        <v>7.5354545454545452</v>
      </c>
      <c r="G41" s="175">
        <f t="shared" si="17"/>
        <v>2067.5</v>
      </c>
      <c r="H41" s="175">
        <f t="shared" si="17"/>
        <v>2551.7272727272725</v>
      </c>
      <c r="I41" s="175">
        <f t="shared" si="17"/>
        <v>491.22222222222223</v>
      </c>
      <c r="J41" s="175">
        <f t="shared" si="17"/>
        <v>23</v>
      </c>
      <c r="K41" s="175">
        <f t="shared" si="17"/>
        <v>94.894515576607972</v>
      </c>
      <c r="L41" s="175">
        <f t="shared" si="17"/>
        <v>450.5</v>
      </c>
      <c r="M41" s="175">
        <f t="shared" si="17"/>
        <v>17.311111111111114</v>
      </c>
      <c r="N41" s="175">
        <f t="shared" si="17"/>
        <v>95.920335148883666</v>
      </c>
      <c r="O41" s="175">
        <f t="shared" si="17"/>
        <v>915</v>
      </c>
      <c r="P41" s="175">
        <f t="shared" si="17"/>
        <v>69.666666666666671</v>
      </c>
      <c r="Q41" s="175">
        <f t="shared" si="17"/>
        <v>90.981225954555015</v>
      </c>
      <c r="R41" s="175">
        <f t="shared" si="17"/>
        <v>54.8</v>
      </c>
      <c r="S41" s="175">
        <f t="shared" si="17"/>
        <v>29.200000000000003</v>
      </c>
      <c r="T41" s="175">
        <f t="shared" si="17"/>
        <v>29.65</v>
      </c>
      <c r="U41" s="175">
        <f t="shared" si="17"/>
        <v>26.55</v>
      </c>
      <c r="V41" s="175">
        <f t="shared" si="17"/>
        <v>1.7000000000000002</v>
      </c>
      <c r="W41" s="175">
        <f t="shared" si="17"/>
        <v>1.05</v>
      </c>
      <c r="X41" s="175">
        <f t="shared" si="17"/>
        <v>0</v>
      </c>
      <c r="Y41" s="175">
        <f t="shared" si="17"/>
        <v>0</v>
      </c>
      <c r="Z41" s="177">
        <f t="shared" si="17"/>
        <v>56.5</v>
      </c>
      <c r="AA41" s="177">
        <f t="shared" si="17"/>
        <v>30.25</v>
      </c>
      <c r="AB41" s="177">
        <f t="shared" si="17"/>
        <v>46.413998744507225</v>
      </c>
      <c r="AC41" s="177">
        <f t="shared" si="17"/>
        <v>4.4000000000000004</v>
      </c>
      <c r="AD41" s="177">
        <f t="shared" si="17"/>
        <v>0.4</v>
      </c>
      <c r="AE41" s="177">
        <f t="shared" si="17"/>
        <v>90.909090909090907</v>
      </c>
      <c r="AF41" s="175"/>
      <c r="AG41" s="175"/>
      <c r="AH41" s="175"/>
      <c r="AI41" s="175"/>
      <c r="AJ41" s="175"/>
      <c r="AK41" s="179"/>
      <c r="AL41" s="175" t="str">
        <f t="shared" ref="AL41:BE41" si="18">IF(SUM(AL9:AL39)=0,"",AVERAGE(AL9:AL39))</f>
        <v/>
      </c>
      <c r="AM41" s="175" t="str">
        <f t="shared" si="18"/>
        <v/>
      </c>
      <c r="AN41" s="175" t="str">
        <f t="shared" si="18"/>
        <v/>
      </c>
      <c r="AO41" s="175">
        <f t="shared" si="18"/>
        <v>684.5</v>
      </c>
      <c r="AP41" s="175">
        <f t="shared" si="18"/>
        <v>227.77919895981344</v>
      </c>
      <c r="AQ41" s="175">
        <f t="shared" si="18"/>
        <v>2828</v>
      </c>
      <c r="AR41" s="175">
        <f t="shared" si="18"/>
        <v>11966.4</v>
      </c>
      <c r="AS41" s="330">
        <f t="shared" si="18"/>
        <v>93.584000000000003</v>
      </c>
      <c r="AT41" s="331">
        <f t="shared" si="18"/>
        <v>1.3594385287242179</v>
      </c>
      <c r="AU41" s="332">
        <f>IF(SUM(AU9:AU39)=0,"",AVERAGE(AU9:AU39))</f>
        <v>45.704388810723415</v>
      </c>
      <c r="AV41" s="333">
        <f t="shared" si="18"/>
        <v>0.16457586344447658</v>
      </c>
      <c r="AW41" s="317" t="str">
        <f t="shared" si="18"/>
        <v/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>
        <f t="shared" si="18"/>
        <v>1.6225000000000001</v>
      </c>
      <c r="BB41" s="362">
        <f t="shared" si="18"/>
        <v>2.13</v>
      </c>
      <c r="BC41" s="317">
        <f t="shared" si="18"/>
        <v>15.7</v>
      </c>
      <c r="BD41" s="362">
        <f t="shared" si="18"/>
        <v>14.002499999999998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>
        <f>IF(SUM(BR9:BR39)=0,"",AVERAGE(BR9:BR39))</f>
        <v>2.6785714285714293</v>
      </c>
      <c r="BS41" s="362"/>
      <c r="BT41" s="473" t="str">
        <f>IF(SUM(BT9:BT39)=0,"",AVERAGE(BT9:BT39))</f>
        <v/>
      </c>
      <c r="BU41" s="473">
        <f t="shared" si="1"/>
        <v>491331.0101041469</v>
      </c>
      <c r="BV41" s="473">
        <f>IF(SUM(BV9:BV39)=0,"",AVERAGE(BV9:BV39))</f>
        <v>5.7891147884576626E-3</v>
      </c>
      <c r="BW41" s="473"/>
      <c r="BX41" s="473"/>
      <c r="BY41" s="473">
        <f t="shared" ref="BY41" si="20">IF(SUM(BY9:BY39)=0,"",AVERAGE(BY9:BY39))</f>
        <v>216.32355727161365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350</v>
      </c>
      <c r="D42" s="180">
        <f>+MIN(D9:D39)</f>
        <v>0</v>
      </c>
      <c r="E42" s="180">
        <f t="shared" ref="E42:AE42" si="21">+MIN(E9:E39)</f>
        <v>7.44</v>
      </c>
      <c r="F42" s="180">
        <f t="shared" si="21"/>
        <v>7.42</v>
      </c>
      <c r="G42" s="180">
        <f t="shared" si="21"/>
        <v>1860</v>
      </c>
      <c r="H42" s="180">
        <f t="shared" si="21"/>
        <v>2088</v>
      </c>
      <c r="I42" s="180">
        <f t="shared" si="21"/>
        <v>248</v>
      </c>
      <c r="J42" s="180">
        <f t="shared" si="21"/>
        <v>5</v>
      </c>
      <c r="K42" s="180">
        <f t="shared" si="21"/>
        <v>89.523809523809533</v>
      </c>
      <c r="L42" s="180">
        <f t="shared" si="21"/>
        <v>360</v>
      </c>
      <c r="M42" s="180">
        <f t="shared" si="21"/>
        <v>4</v>
      </c>
      <c r="N42" s="180">
        <f t="shared" si="21"/>
        <v>93.333333333333329</v>
      </c>
      <c r="O42" s="180">
        <f t="shared" si="21"/>
        <v>611</v>
      </c>
      <c r="P42" s="180">
        <f t="shared" si="21"/>
        <v>20</v>
      </c>
      <c r="Q42" s="180">
        <f t="shared" si="21"/>
        <v>80.032733224222582</v>
      </c>
      <c r="R42" s="180">
        <f t="shared" si="21"/>
        <v>52.2</v>
      </c>
      <c r="S42" s="180">
        <f t="shared" si="21"/>
        <v>28.6</v>
      </c>
      <c r="T42" s="180">
        <f t="shared" si="21"/>
        <v>28.9</v>
      </c>
      <c r="U42" s="180">
        <f t="shared" si="21"/>
        <v>25.3</v>
      </c>
      <c r="V42" s="180">
        <f t="shared" si="21"/>
        <v>1.6</v>
      </c>
      <c r="W42" s="180">
        <f t="shared" si="21"/>
        <v>0.9</v>
      </c>
      <c r="X42" s="180">
        <f t="shared" si="21"/>
        <v>0</v>
      </c>
      <c r="Y42" s="180">
        <f t="shared" si="21"/>
        <v>0</v>
      </c>
      <c r="Z42" s="182">
        <f t="shared" si="21"/>
        <v>54</v>
      </c>
      <c r="AA42" s="182">
        <f t="shared" si="21"/>
        <v>29.5</v>
      </c>
      <c r="AB42" s="182">
        <f t="shared" si="21"/>
        <v>45.370370370370374</v>
      </c>
      <c r="AC42" s="182">
        <f t="shared" si="21"/>
        <v>4.4000000000000004</v>
      </c>
      <c r="AD42" s="182">
        <f t="shared" si="21"/>
        <v>0.4</v>
      </c>
      <c r="AE42" s="182">
        <f t="shared" si="21"/>
        <v>90.909090909090907</v>
      </c>
      <c r="AF42" s="180"/>
      <c r="AG42" s="180"/>
      <c r="AH42" s="180"/>
      <c r="AI42" s="180"/>
      <c r="AJ42" s="180"/>
      <c r="AK42" s="184"/>
      <c r="AL42" s="180">
        <f t="shared" ref="AL42:BE42" si="22">MIN(AL9:AL39)</f>
        <v>0</v>
      </c>
      <c r="AM42" s="180">
        <f t="shared" si="22"/>
        <v>0</v>
      </c>
      <c r="AN42" s="180">
        <f t="shared" si="22"/>
        <v>0</v>
      </c>
      <c r="AO42" s="180">
        <f t="shared" si="22"/>
        <v>400</v>
      </c>
      <c r="AP42" s="180">
        <f t="shared" si="22"/>
        <v>166.66666666666666</v>
      </c>
      <c r="AQ42" s="180">
        <f t="shared" si="22"/>
        <v>2580</v>
      </c>
      <c r="AR42" s="180">
        <f t="shared" si="22"/>
        <v>9033</v>
      </c>
      <c r="AS42" s="180">
        <f t="shared" si="22"/>
        <v>92.6</v>
      </c>
      <c r="AT42" s="182">
        <f t="shared" si="22"/>
        <v>0.9573820395738204</v>
      </c>
      <c r="AU42" s="320">
        <f t="shared" si="22"/>
        <v>31.767112132780106</v>
      </c>
      <c r="AV42" s="325">
        <f t="shared" si="22"/>
        <v>0.13248175182481753</v>
      </c>
      <c r="AW42" s="318">
        <f t="shared" si="22"/>
        <v>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1.26</v>
      </c>
      <c r="BB42" s="364">
        <f t="shared" si="22"/>
        <v>2.0499999999999998</v>
      </c>
      <c r="BC42" s="318">
        <f t="shared" si="22"/>
        <v>15.7</v>
      </c>
      <c r="BD42" s="364">
        <f t="shared" si="22"/>
        <v>13.65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2.6785714285714284</v>
      </c>
      <c r="BS42" s="364"/>
      <c r="BT42" s="473">
        <f>MIN(BT9:BT39)</f>
        <v>0</v>
      </c>
      <c r="BU42" s="473">
        <f>MIN(BU9:BU39)</f>
        <v>378156.53333333344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657</v>
      </c>
      <c r="D43" s="185">
        <f>+MAX(D9:D39)</f>
        <v>0</v>
      </c>
      <c r="E43" s="185">
        <f t="shared" ref="E43:AE43" si="24">+MAX(E9:E39)</f>
        <v>7.66</v>
      </c>
      <c r="F43" s="185">
        <f t="shared" si="24"/>
        <v>7.9</v>
      </c>
      <c r="G43" s="185">
        <f t="shared" si="24"/>
        <v>2300</v>
      </c>
      <c r="H43" s="185">
        <f t="shared" si="24"/>
        <v>2790</v>
      </c>
      <c r="I43" s="185">
        <f t="shared" si="24"/>
        <v>866</v>
      </c>
      <c r="J43" s="185">
        <f t="shared" si="24"/>
        <v>37</v>
      </c>
      <c r="K43" s="185">
        <f t="shared" si="24"/>
        <v>97.153700189753323</v>
      </c>
      <c r="L43" s="185">
        <f t="shared" si="24"/>
        <v>600</v>
      </c>
      <c r="M43" s="185">
        <f t="shared" si="24"/>
        <v>32</v>
      </c>
      <c r="N43" s="185">
        <f t="shared" si="24"/>
        <v>99.333333333333329</v>
      </c>
      <c r="O43" s="185">
        <f t="shared" si="24"/>
        <v>1250</v>
      </c>
      <c r="P43" s="185">
        <f t="shared" si="24"/>
        <v>122</v>
      </c>
      <c r="Q43" s="185">
        <f t="shared" si="24"/>
        <v>98</v>
      </c>
      <c r="R43" s="185">
        <f t="shared" si="24"/>
        <v>57.4</v>
      </c>
      <c r="S43" s="185">
        <f t="shared" si="24"/>
        <v>29.8</v>
      </c>
      <c r="T43" s="185">
        <f t="shared" si="24"/>
        <v>30.4</v>
      </c>
      <c r="U43" s="185">
        <f t="shared" si="24"/>
        <v>27.8</v>
      </c>
      <c r="V43" s="185">
        <f t="shared" si="24"/>
        <v>1.8</v>
      </c>
      <c r="W43" s="185">
        <f t="shared" si="24"/>
        <v>1.2</v>
      </c>
      <c r="X43" s="185">
        <f t="shared" si="24"/>
        <v>0</v>
      </c>
      <c r="Y43" s="185">
        <f t="shared" si="24"/>
        <v>0</v>
      </c>
      <c r="Z43" s="187">
        <f t="shared" si="24"/>
        <v>59</v>
      </c>
      <c r="AA43" s="187">
        <f t="shared" si="24"/>
        <v>31</v>
      </c>
      <c r="AB43" s="187">
        <f t="shared" si="24"/>
        <v>47.457627118644069</v>
      </c>
      <c r="AC43" s="187">
        <f t="shared" si="24"/>
        <v>4.4000000000000004</v>
      </c>
      <c r="AD43" s="187">
        <f t="shared" si="24"/>
        <v>0.4</v>
      </c>
      <c r="AE43" s="187">
        <f t="shared" si="24"/>
        <v>90.909090909090907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0</v>
      </c>
      <c r="AM43" s="185">
        <f t="shared" si="25"/>
        <v>0</v>
      </c>
      <c r="AN43" s="185">
        <f t="shared" si="25"/>
        <v>0</v>
      </c>
      <c r="AO43" s="185">
        <f t="shared" si="25"/>
        <v>990</v>
      </c>
      <c r="AP43" s="185">
        <f t="shared" si="25"/>
        <v>348.83720930232556</v>
      </c>
      <c r="AQ43" s="185">
        <f t="shared" si="25"/>
        <v>3520</v>
      </c>
      <c r="AR43" s="185">
        <f t="shared" si="25"/>
        <v>15733</v>
      </c>
      <c r="AS43" s="185">
        <f t="shared" si="25"/>
        <v>94.65</v>
      </c>
      <c r="AT43" s="187">
        <f t="shared" si="25"/>
        <v>1.7971428571428572</v>
      </c>
      <c r="AU43" s="321">
        <f t="shared" si="25"/>
        <v>70.525979293013762</v>
      </c>
      <c r="AV43" s="326">
        <f t="shared" si="25"/>
        <v>0.21481481481481482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1.98</v>
      </c>
      <c r="BB43" s="366">
        <f t="shared" si="25"/>
        <v>2.21</v>
      </c>
      <c r="BC43" s="319">
        <f t="shared" si="25"/>
        <v>15.7</v>
      </c>
      <c r="BD43" s="366">
        <f t="shared" si="25"/>
        <v>14.18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2.6785714285714284</v>
      </c>
      <c r="BS43" s="478"/>
      <c r="BT43" s="477">
        <f>MAX(BT9:BT39)</f>
        <v>0</v>
      </c>
      <c r="BU43" s="477">
        <f>MAX(BU9:BU39)</f>
        <v>657958.40000000014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68" priority="5">
      <formula>IF(AND($AI9="H",$AH9="B"),1,0)</formula>
    </cfRule>
    <cfRule type="expression" dxfId="67" priority="6">
      <formula>IF($AI9="H",1,0)</formula>
    </cfRule>
  </conditionalFormatting>
  <conditionalFormatting sqref="AP9:AP39">
    <cfRule type="expression" dxfId="66" priority="3">
      <formula>IF(AND($AI9="H",$AH9="B"),1,0)</formula>
    </cfRule>
    <cfRule type="expression" dxfId="65" priority="4">
      <formula>IF($AI9="H",1,0)</formula>
    </cfRule>
  </conditionalFormatting>
  <conditionalFormatting sqref="AT9:AV39">
    <cfRule type="expression" dxfId="64" priority="1">
      <formula>IF(AND($AI9="H",$AH9="B"),1,0)</formula>
    </cfRule>
    <cfRule type="expression" dxfId="63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BI2" zoomScale="55" zoomScaleNormal="55" workbookViewId="0">
      <selection activeCell="BR9" sqref="BR9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89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48</v>
      </c>
      <c r="B9" s="224">
        <v>1</v>
      </c>
      <c r="C9" s="158">
        <v>457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>
        <v>500</v>
      </c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1.1292639138240574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81">
        <f>125/31</f>
        <v>4.032258064516129</v>
      </c>
      <c r="BS9" s="482">
        <v>4</v>
      </c>
      <c r="BT9" s="469">
        <f>BS9*25</f>
        <v>100</v>
      </c>
      <c r="BU9" s="469" t="str">
        <f t="shared" ref="BU9:BU41" si="1">IF(AQ9="","",((1+BV9)*AQ9/BV9))</f>
        <v/>
      </c>
      <c r="BV9" s="470">
        <f>IF(C9="","",(BT9+BR9)/C9)</f>
        <v>0.22764170254817534</v>
      </c>
      <c r="BW9" s="471">
        <v>1</v>
      </c>
      <c r="BX9" s="471">
        <v>500</v>
      </c>
      <c r="BY9" s="469" t="str">
        <f>IF(AQ9="","",BX9*BW9*1000/AQ9)</f>
        <v/>
      </c>
    </row>
    <row r="10" spans="1:264" s="34" customFormat="1" ht="24.9" customHeight="1" x14ac:dyDescent="0.3">
      <c r="A10" s="225" t="s">
        <v>49</v>
      </c>
      <c r="B10" s="226">
        <v>2</v>
      </c>
      <c r="C10" s="162">
        <v>466</v>
      </c>
      <c r="D10" s="162"/>
      <c r="E10" s="159">
        <v>7.51</v>
      </c>
      <c r="F10" s="159">
        <v>7.44</v>
      </c>
      <c r="G10" s="158">
        <v>3090</v>
      </c>
      <c r="H10" s="158">
        <v>2830</v>
      </c>
      <c r="I10" s="297">
        <v>199</v>
      </c>
      <c r="J10" s="297">
        <v>19</v>
      </c>
      <c r="K10" s="457">
        <f t="shared" ref="K10:K39" si="2">IF(AND(I10&lt;&gt;"",J10&lt;&gt;""),(I10-J10)/I10*100,"")</f>
        <v>90.452261306532662</v>
      </c>
      <c r="L10" s="297"/>
      <c r="M10" s="297"/>
      <c r="N10" s="457" t="str">
        <f t="shared" ref="N10:N39" si="3">IF(AND(L10&lt;&gt;"",M10&lt;&gt;""),(L10-M10)/L10*100,"")</f>
        <v/>
      </c>
      <c r="O10" s="297">
        <v>991</v>
      </c>
      <c r="P10" s="297">
        <v>37</v>
      </c>
      <c r="Q10" s="457">
        <f t="shared" ref="Q10:Q39" si="4">IF(AND(O10&lt;&gt;"",P10&lt;&gt;""),(O10-P10)/O10*100,"")</f>
        <v>96.266397578203836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 t="s">
        <v>215</v>
      </c>
      <c r="AI10" s="158" t="s">
        <v>216</v>
      </c>
      <c r="AJ10" s="158" t="s">
        <v>217</v>
      </c>
      <c r="AK10" s="305" t="s">
        <v>217</v>
      </c>
      <c r="AL10" s="339"/>
      <c r="AM10" s="245"/>
      <c r="AN10" s="245"/>
      <c r="AO10" s="162">
        <v>550</v>
      </c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1.1113074204946995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81">
        <f t="shared" ref="BR10:BR39" si="10">125/31</f>
        <v>4.032258064516129</v>
      </c>
      <c r="BS10" s="482">
        <v>4</v>
      </c>
      <c r="BT10" s="469">
        <f t="shared" ref="BT10:BT39" si="11">BS10*25</f>
        <v>100</v>
      </c>
      <c r="BU10" s="469" t="str">
        <f t="shared" si="1"/>
        <v/>
      </c>
      <c r="BV10" s="470">
        <f t="shared" ref="BV10:BV39" si="12">IF(C10="","",(BT10+BR10)/C10)</f>
        <v>0.22324518897964835</v>
      </c>
      <c r="BW10" s="471">
        <v>1</v>
      </c>
      <c r="BX10" s="471">
        <v>800</v>
      </c>
      <c r="BY10" s="469" t="str">
        <f t="shared" ref="BY10:BY39" si="13">IF(AQ10="","",BX10*BW10*1000/AQ10)</f>
        <v/>
      </c>
    </row>
    <row r="11" spans="1:264" s="34" customFormat="1" ht="24.9" customHeight="1" x14ac:dyDescent="0.3">
      <c r="A11" s="223" t="s">
        <v>50</v>
      </c>
      <c r="B11" s="226">
        <v>3</v>
      </c>
      <c r="C11" s="162">
        <v>478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4">IF(AND(R11&lt;&gt;"",V11&lt;&gt;"",X11&lt;&gt;""),R11+V11+X11,"")</f>
        <v/>
      </c>
      <c r="AA11" s="331" t="str">
        <f t="shared" si="14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>
        <v>540</v>
      </c>
      <c r="AP11" s="331" t="str">
        <f t="shared" si="7"/>
        <v/>
      </c>
      <c r="AQ11" s="342"/>
      <c r="AR11" s="342"/>
      <c r="AS11" s="328"/>
      <c r="AT11" s="479">
        <f t="shared" si="0"/>
        <v>1.088235294117647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81">
        <f t="shared" si="10"/>
        <v>4.032258064516129</v>
      </c>
      <c r="BS11" s="482">
        <v>4</v>
      </c>
      <c r="BT11" s="469">
        <f t="shared" si="11"/>
        <v>100</v>
      </c>
      <c r="BU11" s="469" t="str">
        <f t="shared" si="1"/>
        <v/>
      </c>
      <c r="BV11" s="470">
        <f t="shared" si="12"/>
        <v>0.21764070724794168</v>
      </c>
      <c r="BW11" s="471"/>
      <c r="BX11" s="471"/>
      <c r="BY11" s="469" t="str">
        <f t="shared" si="13"/>
        <v/>
      </c>
    </row>
    <row r="12" spans="1:264" s="34" customFormat="1" ht="24.9" customHeight="1" x14ac:dyDescent="0.3">
      <c r="A12" s="225" t="s">
        <v>51</v>
      </c>
      <c r="B12" s="226">
        <v>4</v>
      </c>
      <c r="C12" s="162">
        <v>478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4"/>
        <v/>
      </c>
      <c r="AA12" s="331" t="str">
        <f t="shared" si="14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162"/>
      <c r="AP12" s="331" t="str">
        <f t="shared" si="7"/>
        <v/>
      </c>
      <c r="AQ12" s="342"/>
      <c r="AR12" s="342"/>
      <c r="AS12" s="328"/>
      <c r="AT12" s="479">
        <f t="shared" si="0"/>
        <v>1.088235294117647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81">
        <f t="shared" si="10"/>
        <v>4.032258064516129</v>
      </c>
      <c r="BS12" s="482">
        <v>4</v>
      </c>
      <c r="BT12" s="469">
        <f t="shared" si="11"/>
        <v>100</v>
      </c>
      <c r="BU12" s="469" t="str">
        <f t="shared" si="1"/>
        <v/>
      </c>
      <c r="BV12" s="470">
        <f t="shared" si="12"/>
        <v>0.21764070724794168</v>
      </c>
      <c r="BW12" s="471"/>
      <c r="BX12" s="471"/>
      <c r="BY12" s="469" t="str">
        <f t="shared" si="13"/>
        <v/>
      </c>
    </row>
    <row r="13" spans="1:264" s="34" customFormat="1" ht="24.9" customHeight="1" x14ac:dyDescent="0.3">
      <c r="A13" s="223" t="s">
        <v>52</v>
      </c>
      <c r="B13" s="226">
        <v>5</v>
      </c>
      <c r="C13" s="162">
        <v>478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4"/>
        <v/>
      </c>
      <c r="AA13" s="331" t="str">
        <f t="shared" si="14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7"/>
        <v/>
      </c>
      <c r="AQ13" s="342"/>
      <c r="AR13" s="342"/>
      <c r="AS13" s="328"/>
      <c r="AT13" s="479">
        <f t="shared" si="0"/>
        <v>1.088235294117647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81">
        <f t="shared" si="10"/>
        <v>4.032258064516129</v>
      </c>
      <c r="BS13" s="482">
        <v>4</v>
      </c>
      <c r="BT13" s="469">
        <f t="shared" si="11"/>
        <v>100</v>
      </c>
      <c r="BU13" s="469" t="str">
        <f t="shared" si="1"/>
        <v/>
      </c>
      <c r="BV13" s="470">
        <f t="shared" si="12"/>
        <v>0.21764070724794168</v>
      </c>
      <c r="BW13" s="471"/>
      <c r="BX13" s="471"/>
      <c r="BY13" s="469" t="str">
        <f t="shared" si="13"/>
        <v/>
      </c>
    </row>
    <row r="14" spans="1:264" s="34" customFormat="1" ht="24.9" customHeight="1" x14ac:dyDescent="0.3">
      <c r="A14" s="225" t="s">
        <v>53</v>
      </c>
      <c r="B14" s="226">
        <v>6</v>
      </c>
      <c r="C14" s="162">
        <v>475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4"/>
        <v/>
      </c>
      <c r="AA14" s="331" t="str">
        <f t="shared" si="14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>
        <v>660</v>
      </c>
      <c r="AP14" s="331" t="str">
        <f t="shared" si="7"/>
        <v/>
      </c>
      <c r="AQ14" s="342"/>
      <c r="AR14" s="342"/>
      <c r="AS14" s="328"/>
      <c r="AT14" s="479">
        <f t="shared" si="0"/>
        <v>1.0939130434782609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81">
        <f t="shared" si="10"/>
        <v>4.032258064516129</v>
      </c>
      <c r="BS14" s="482">
        <v>4</v>
      </c>
      <c r="BT14" s="469">
        <f t="shared" si="11"/>
        <v>100</v>
      </c>
      <c r="BU14" s="469" t="str">
        <f t="shared" si="1"/>
        <v/>
      </c>
      <c r="BV14" s="470">
        <f t="shared" si="12"/>
        <v>0.21901528013582341</v>
      </c>
      <c r="BW14" s="471"/>
      <c r="BX14" s="471"/>
      <c r="BY14" s="469" t="str">
        <f t="shared" si="13"/>
        <v/>
      </c>
    </row>
    <row r="15" spans="1:264" s="34" customFormat="1" ht="24.9" customHeight="1" x14ac:dyDescent="0.3">
      <c r="A15" s="225" t="s">
        <v>47</v>
      </c>
      <c r="B15" s="226">
        <v>7</v>
      </c>
      <c r="C15" s="162">
        <v>403</v>
      </c>
      <c r="D15" s="162"/>
      <c r="E15" s="159">
        <v>7.55</v>
      </c>
      <c r="F15" s="159">
        <v>7.39</v>
      </c>
      <c r="G15" s="158">
        <v>3050</v>
      </c>
      <c r="H15" s="158">
        <v>2910</v>
      </c>
      <c r="I15" s="297">
        <v>183</v>
      </c>
      <c r="J15" s="297">
        <v>18</v>
      </c>
      <c r="K15" s="457">
        <f t="shared" si="2"/>
        <v>90.163934426229503</v>
      </c>
      <c r="L15" s="297">
        <v>264</v>
      </c>
      <c r="M15" s="297">
        <v>4.2</v>
      </c>
      <c r="N15" s="457">
        <f t="shared" si="3"/>
        <v>98.409090909090907</v>
      </c>
      <c r="O15" s="297">
        <v>638</v>
      </c>
      <c r="P15" s="297">
        <v>47</v>
      </c>
      <c r="Q15" s="457">
        <f t="shared" si="4"/>
        <v>92.633228840125398</v>
      </c>
      <c r="R15" s="297">
        <v>135.5</v>
      </c>
      <c r="S15" s="297">
        <v>20.2</v>
      </c>
      <c r="T15" s="159">
        <v>30.1</v>
      </c>
      <c r="U15" s="159">
        <v>9.4</v>
      </c>
      <c r="V15" s="159">
        <v>2.5</v>
      </c>
      <c r="W15" s="159">
        <v>1.1000000000000001</v>
      </c>
      <c r="X15" s="159">
        <v>0</v>
      </c>
      <c r="Y15" s="159">
        <v>0</v>
      </c>
      <c r="Z15" s="331">
        <f t="shared" si="14"/>
        <v>138</v>
      </c>
      <c r="AA15" s="331">
        <f t="shared" si="14"/>
        <v>21.3</v>
      </c>
      <c r="AB15" s="330">
        <f t="shared" si="5"/>
        <v>84.565217391304344</v>
      </c>
      <c r="AC15" s="159">
        <v>6.6</v>
      </c>
      <c r="AD15" s="159">
        <v>1.1499999999999999</v>
      </c>
      <c r="AE15" s="175">
        <f t="shared" si="6"/>
        <v>82.575757575757564</v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/>
      <c r="AM15" s="245"/>
      <c r="AN15" s="245"/>
      <c r="AO15" s="162">
        <v>700</v>
      </c>
      <c r="AP15" s="331">
        <f t="shared" si="7"/>
        <v>228.75816993464053</v>
      </c>
      <c r="AQ15" s="342">
        <v>3060</v>
      </c>
      <c r="AR15" s="342">
        <v>10667</v>
      </c>
      <c r="AS15" s="328">
        <v>93.15</v>
      </c>
      <c r="AT15" s="479">
        <f t="shared" si="0"/>
        <v>1.2504970178926442</v>
      </c>
      <c r="AU15" s="331">
        <f t="shared" si="8"/>
        <v>38.291017674325481</v>
      </c>
      <c r="AV15" s="479">
        <f t="shared" si="9"/>
        <v>8.6274509803921567E-2</v>
      </c>
      <c r="AW15" s="312"/>
      <c r="AX15" s="164"/>
      <c r="AY15" s="313"/>
      <c r="AZ15" s="355"/>
      <c r="BA15" s="356"/>
      <c r="BB15" s="356">
        <v>1.74</v>
      </c>
      <c r="BC15" s="347"/>
      <c r="BD15" s="347">
        <v>13.85</v>
      </c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81">
        <f t="shared" si="10"/>
        <v>4.032258064516129</v>
      </c>
      <c r="BS15" s="482">
        <v>4</v>
      </c>
      <c r="BT15" s="469">
        <f t="shared" si="11"/>
        <v>100</v>
      </c>
      <c r="BU15" s="469">
        <f t="shared" si="1"/>
        <v>14913.823255813955</v>
      </c>
      <c r="BV15" s="470">
        <f t="shared" si="12"/>
        <v>0.25814456095413429</v>
      </c>
      <c r="BW15" s="471">
        <v>1</v>
      </c>
      <c r="BX15" s="471">
        <v>700</v>
      </c>
      <c r="BY15" s="469">
        <f t="shared" si="13"/>
        <v>228.75816993464053</v>
      </c>
    </row>
    <row r="16" spans="1:264" s="34" customFormat="1" ht="24.9" customHeight="1" x14ac:dyDescent="0.3">
      <c r="A16" s="225" t="s">
        <v>48</v>
      </c>
      <c r="B16" s="226">
        <v>8</v>
      </c>
      <c r="C16" s="162">
        <v>510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4"/>
        <v/>
      </c>
      <c r="AA16" s="331" t="str">
        <f t="shared" si="14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720</v>
      </c>
      <c r="AP16" s="331" t="str">
        <f t="shared" si="7"/>
        <v/>
      </c>
      <c r="AQ16" s="342"/>
      <c r="AR16" s="342"/>
      <c r="AS16" s="328"/>
      <c r="AT16" s="479">
        <f t="shared" si="0"/>
        <v>1.0311475409836066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81">
        <f t="shared" si="10"/>
        <v>4.032258064516129</v>
      </c>
      <c r="BS16" s="482">
        <v>4</v>
      </c>
      <c r="BT16" s="469">
        <f t="shared" si="11"/>
        <v>100</v>
      </c>
      <c r="BU16" s="469" t="str">
        <f t="shared" si="1"/>
        <v/>
      </c>
      <c r="BV16" s="470">
        <f t="shared" si="12"/>
        <v>0.20398481973434535</v>
      </c>
      <c r="BW16" s="471">
        <v>1</v>
      </c>
      <c r="BX16" s="471">
        <v>720</v>
      </c>
      <c r="BY16" s="469" t="str">
        <f t="shared" si="13"/>
        <v/>
      </c>
    </row>
    <row r="17" spans="1:77" s="34" customFormat="1" ht="24.9" customHeight="1" x14ac:dyDescent="0.3">
      <c r="A17" s="225" t="s">
        <v>49</v>
      </c>
      <c r="B17" s="226">
        <v>9</v>
      </c>
      <c r="C17" s="162">
        <v>396</v>
      </c>
      <c r="D17" s="162"/>
      <c r="E17" s="159"/>
      <c r="F17" s="159">
        <v>7.5</v>
      </c>
      <c r="G17" s="158"/>
      <c r="H17" s="158">
        <v>2707</v>
      </c>
      <c r="I17" s="297"/>
      <c r="J17" s="297">
        <v>8</v>
      </c>
      <c r="K17" s="457" t="str">
        <f t="shared" si="2"/>
        <v/>
      </c>
      <c r="L17" s="297"/>
      <c r="M17" s="297">
        <v>5</v>
      </c>
      <c r="N17" s="457" t="str">
        <f t="shared" si="3"/>
        <v/>
      </c>
      <c r="O17" s="297"/>
      <c r="P17" s="297">
        <v>37</v>
      </c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4"/>
        <v/>
      </c>
      <c r="AA17" s="331" t="str">
        <f t="shared" si="14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 t="s">
        <v>215</v>
      </c>
      <c r="AI17" s="158" t="s">
        <v>218</v>
      </c>
      <c r="AJ17" s="158" t="s">
        <v>217</v>
      </c>
      <c r="AK17" s="305" t="s">
        <v>217</v>
      </c>
      <c r="AL17" s="339"/>
      <c r="AM17" s="245"/>
      <c r="AN17" s="245"/>
      <c r="AO17" s="162">
        <v>750</v>
      </c>
      <c r="AP17" s="331" t="str">
        <f t="shared" si="7"/>
        <v/>
      </c>
      <c r="AQ17" s="342"/>
      <c r="AR17" s="342"/>
      <c r="AS17" s="328"/>
      <c r="AT17" s="479">
        <f t="shared" si="0"/>
        <v>1.335456475583864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81">
        <f t="shared" si="10"/>
        <v>4.032258064516129</v>
      </c>
      <c r="BS17" s="482">
        <v>3</v>
      </c>
      <c r="BT17" s="469">
        <f t="shared" si="11"/>
        <v>75</v>
      </c>
      <c r="BU17" s="469" t="str">
        <f t="shared" si="1"/>
        <v/>
      </c>
      <c r="BV17" s="470">
        <f t="shared" si="12"/>
        <v>0.19957640925382861</v>
      </c>
      <c r="BW17" s="471">
        <v>1</v>
      </c>
      <c r="BX17" s="471">
        <v>750</v>
      </c>
      <c r="BY17" s="469" t="str">
        <f t="shared" si="13"/>
        <v/>
      </c>
    </row>
    <row r="18" spans="1:77" s="34" customFormat="1" ht="24.9" customHeight="1" x14ac:dyDescent="0.3">
      <c r="A18" s="225" t="s">
        <v>50</v>
      </c>
      <c r="B18" s="226">
        <v>10</v>
      </c>
      <c r="C18" s="162">
        <v>406.33333333333331</v>
      </c>
      <c r="D18" s="162"/>
      <c r="E18" s="159">
        <v>7.62</v>
      </c>
      <c r="F18" s="159">
        <v>7.52</v>
      </c>
      <c r="G18" s="158">
        <v>3120</v>
      </c>
      <c r="H18" s="158">
        <v>2770</v>
      </c>
      <c r="I18" s="297">
        <v>274</v>
      </c>
      <c r="J18" s="297">
        <v>21</v>
      </c>
      <c r="K18" s="457">
        <f t="shared" si="2"/>
        <v>92.335766423357668</v>
      </c>
      <c r="L18" s="297"/>
      <c r="M18" s="297"/>
      <c r="N18" s="457" t="str">
        <f t="shared" si="3"/>
        <v/>
      </c>
      <c r="O18" s="297">
        <v>1105</v>
      </c>
      <c r="P18" s="297">
        <v>38</v>
      </c>
      <c r="Q18" s="457">
        <f t="shared" si="4"/>
        <v>96.561085972850677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4"/>
        <v/>
      </c>
      <c r="AA18" s="331" t="str">
        <f t="shared" si="14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 t="s">
        <v>215</v>
      </c>
      <c r="AI18" s="158" t="s">
        <v>216</v>
      </c>
      <c r="AJ18" s="158" t="s">
        <v>217</v>
      </c>
      <c r="AK18" s="305" t="s">
        <v>217</v>
      </c>
      <c r="AL18" s="339"/>
      <c r="AM18" s="245"/>
      <c r="AN18" s="245"/>
      <c r="AO18" s="162">
        <v>800</v>
      </c>
      <c r="AP18" s="331" t="str">
        <f t="shared" si="7"/>
        <v/>
      </c>
      <c r="AQ18" s="342"/>
      <c r="AR18" s="342"/>
      <c r="AS18" s="328"/>
      <c r="AT18" s="479">
        <f t="shared" si="0"/>
        <v>1.2422646477946018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81">
        <f t="shared" si="10"/>
        <v>4.032258064516129</v>
      </c>
      <c r="BS18" s="482">
        <v>4</v>
      </c>
      <c r="BT18" s="469">
        <f t="shared" si="11"/>
        <v>100</v>
      </c>
      <c r="BU18" s="469" t="str">
        <f t="shared" si="1"/>
        <v/>
      </c>
      <c r="BV18" s="470">
        <f t="shared" si="12"/>
        <v>0.25602688613088465</v>
      </c>
      <c r="BW18" s="471">
        <v>1</v>
      </c>
      <c r="BX18" s="471">
        <v>800</v>
      </c>
      <c r="BY18" s="469" t="str">
        <f t="shared" si="13"/>
        <v/>
      </c>
    </row>
    <row r="19" spans="1:77" s="34" customFormat="1" ht="24.9" customHeight="1" x14ac:dyDescent="0.3">
      <c r="A19" s="225" t="s">
        <v>51</v>
      </c>
      <c r="B19" s="226">
        <v>11</v>
      </c>
      <c r="C19" s="162">
        <v>406.33333333333331</v>
      </c>
      <c r="D19" s="162"/>
      <c r="E19" s="159"/>
      <c r="F19" s="159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4"/>
        <v/>
      </c>
      <c r="AA19" s="331" t="str">
        <f t="shared" si="14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/>
      <c r="AP19" s="331" t="str">
        <f t="shared" si="7"/>
        <v/>
      </c>
      <c r="AQ19" s="342"/>
      <c r="AR19" s="342"/>
      <c r="AS19" s="328"/>
      <c r="AT19" s="479">
        <f t="shared" si="0"/>
        <v>1.2422646477946018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81">
        <f t="shared" si="10"/>
        <v>4.032258064516129</v>
      </c>
      <c r="BS19" s="482">
        <v>4</v>
      </c>
      <c r="BT19" s="469">
        <f t="shared" si="11"/>
        <v>100</v>
      </c>
      <c r="BU19" s="469" t="str">
        <f t="shared" si="1"/>
        <v/>
      </c>
      <c r="BV19" s="470">
        <f t="shared" si="12"/>
        <v>0.25602688613088465</v>
      </c>
      <c r="BW19" s="471"/>
      <c r="BX19" s="471"/>
      <c r="BY19" s="469" t="str">
        <f t="shared" si="13"/>
        <v/>
      </c>
    </row>
    <row r="20" spans="1:77" s="34" customFormat="1" ht="24.9" customHeight="1" x14ac:dyDescent="0.3">
      <c r="A20" s="225" t="s">
        <v>52</v>
      </c>
      <c r="B20" s="226">
        <v>12</v>
      </c>
      <c r="C20" s="162">
        <v>406.33333333333331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4"/>
        <v/>
      </c>
      <c r="AA20" s="331" t="str">
        <f t="shared" si="14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7"/>
        <v/>
      </c>
      <c r="AQ20" s="342"/>
      <c r="AR20" s="342"/>
      <c r="AS20" s="328"/>
      <c r="AT20" s="479">
        <f t="shared" si="0"/>
        <v>1.2422646477946018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81">
        <f t="shared" si="10"/>
        <v>4.032258064516129</v>
      </c>
      <c r="BS20" s="482">
        <v>4</v>
      </c>
      <c r="BT20" s="469">
        <f t="shared" si="11"/>
        <v>100</v>
      </c>
      <c r="BU20" s="469" t="str">
        <f t="shared" si="1"/>
        <v/>
      </c>
      <c r="BV20" s="470">
        <f t="shared" si="12"/>
        <v>0.25602688613088465</v>
      </c>
      <c r="BW20" s="471"/>
      <c r="BX20" s="471"/>
      <c r="BY20" s="469" t="str">
        <f t="shared" si="13"/>
        <v/>
      </c>
    </row>
    <row r="21" spans="1:77" s="34" customFormat="1" ht="24.9" customHeight="1" x14ac:dyDescent="0.3">
      <c r="A21" s="225" t="s">
        <v>53</v>
      </c>
      <c r="B21" s="226">
        <v>13</v>
      </c>
      <c r="C21" s="162">
        <v>426</v>
      </c>
      <c r="D21" s="162"/>
      <c r="E21" s="159"/>
      <c r="F21" s="159"/>
      <c r="G21" s="158"/>
      <c r="H21" s="158"/>
      <c r="I21" s="297"/>
      <c r="J21" s="297"/>
      <c r="K21" s="457" t="str">
        <f t="shared" si="2"/>
        <v/>
      </c>
      <c r="L21" s="297"/>
      <c r="M21" s="297"/>
      <c r="N21" s="457" t="str">
        <f t="shared" si="3"/>
        <v/>
      </c>
      <c r="O21" s="297"/>
      <c r="P21" s="297"/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4"/>
        <v/>
      </c>
      <c r="AA21" s="331" t="str">
        <f t="shared" si="14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>
        <v>850</v>
      </c>
      <c r="AP21" s="331" t="str">
        <f t="shared" si="7"/>
        <v/>
      </c>
      <c r="AQ21" s="342"/>
      <c r="AR21" s="342"/>
      <c r="AS21" s="328"/>
      <c r="AT21" s="479">
        <f t="shared" si="0"/>
        <v>1.1415607985480944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81">
        <f t="shared" si="10"/>
        <v>4.032258064516129</v>
      </c>
      <c r="BS21" s="482">
        <v>5</v>
      </c>
      <c r="BT21" s="469">
        <f t="shared" si="11"/>
        <v>125</v>
      </c>
      <c r="BU21" s="469" t="str">
        <f t="shared" si="1"/>
        <v/>
      </c>
      <c r="BV21" s="470">
        <f t="shared" si="12"/>
        <v>0.30289262456459187</v>
      </c>
      <c r="BW21" s="471">
        <v>1</v>
      </c>
      <c r="BX21" s="471">
        <v>850</v>
      </c>
      <c r="BY21" s="469" t="str">
        <f t="shared" si="13"/>
        <v/>
      </c>
    </row>
    <row r="22" spans="1:77" s="34" customFormat="1" ht="24.9" customHeight="1" x14ac:dyDescent="0.3">
      <c r="A22" s="225" t="s">
        <v>47</v>
      </c>
      <c r="B22" s="226">
        <v>14</v>
      </c>
      <c r="C22" s="162">
        <v>415</v>
      </c>
      <c r="D22" s="162"/>
      <c r="E22" s="159">
        <v>7.98</v>
      </c>
      <c r="F22" s="159">
        <v>7.32</v>
      </c>
      <c r="G22" s="158">
        <v>3260</v>
      </c>
      <c r="H22" s="158">
        <v>2900</v>
      </c>
      <c r="I22" s="297">
        <v>364</v>
      </c>
      <c r="J22" s="297">
        <v>27</v>
      </c>
      <c r="K22" s="457">
        <f t="shared" si="2"/>
        <v>92.582417582417591</v>
      </c>
      <c r="L22" s="297">
        <v>1014</v>
      </c>
      <c r="M22" s="297">
        <v>24.8</v>
      </c>
      <c r="N22" s="457">
        <f t="shared" si="3"/>
        <v>97.554240631163708</v>
      </c>
      <c r="O22" s="297">
        <v>1690</v>
      </c>
      <c r="P22" s="297">
        <v>124</v>
      </c>
      <c r="Q22" s="457">
        <f t="shared" si="4"/>
        <v>92.662721893491124</v>
      </c>
      <c r="R22" s="297">
        <v>147.1</v>
      </c>
      <c r="S22" s="297">
        <v>19.899999999999999</v>
      </c>
      <c r="T22" s="159">
        <v>85.5</v>
      </c>
      <c r="U22" s="159">
        <v>17.5</v>
      </c>
      <c r="V22" s="159">
        <v>1.9</v>
      </c>
      <c r="W22" s="159">
        <v>0.8</v>
      </c>
      <c r="X22" s="159">
        <v>0</v>
      </c>
      <c r="Y22" s="159">
        <v>0</v>
      </c>
      <c r="Z22" s="331">
        <f t="shared" si="14"/>
        <v>149</v>
      </c>
      <c r="AA22" s="331">
        <f t="shared" si="14"/>
        <v>20.7</v>
      </c>
      <c r="AB22" s="330">
        <f t="shared" si="5"/>
        <v>86.107382550335572</v>
      </c>
      <c r="AC22" s="159">
        <v>9.4</v>
      </c>
      <c r="AD22" s="159">
        <v>3.2</v>
      </c>
      <c r="AE22" s="175">
        <f t="shared" si="6"/>
        <v>65.957446808510639</v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/>
      <c r="AM22" s="245"/>
      <c r="AN22" s="245"/>
      <c r="AO22" s="162">
        <v>800</v>
      </c>
      <c r="AP22" s="331">
        <f t="shared" si="7"/>
        <v>150.9433962264151</v>
      </c>
      <c r="AQ22" s="342">
        <v>5300</v>
      </c>
      <c r="AR22" s="342">
        <v>14800</v>
      </c>
      <c r="AS22" s="328">
        <v>91.7</v>
      </c>
      <c r="AT22" s="479">
        <f t="shared" si="0"/>
        <v>1.2213592233009709</v>
      </c>
      <c r="AU22" s="331">
        <f t="shared" si="8"/>
        <v>47.031408215786705</v>
      </c>
      <c r="AV22" s="479">
        <f t="shared" si="9"/>
        <v>0.19132075471698112</v>
      </c>
      <c r="AW22" s="312"/>
      <c r="AX22" s="164"/>
      <c r="AY22" s="313"/>
      <c r="AZ22" s="355"/>
      <c r="BA22" s="356"/>
      <c r="BB22" s="356">
        <v>1.9</v>
      </c>
      <c r="BC22" s="347"/>
      <c r="BD22" s="347">
        <v>13.17</v>
      </c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81">
        <f t="shared" si="10"/>
        <v>4.032258064516129</v>
      </c>
      <c r="BS22" s="482">
        <v>4</v>
      </c>
      <c r="BT22" s="469">
        <f t="shared" si="11"/>
        <v>100</v>
      </c>
      <c r="BU22" s="469">
        <f t="shared" si="1"/>
        <v>26442.480620155038</v>
      </c>
      <c r="BV22" s="470">
        <f t="shared" si="12"/>
        <v>0.25068013991449667</v>
      </c>
      <c r="BW22" s="471">
        <v>1</v>
      </c>
      <c r="BX22" s="471">
        <v>800</v>
      </c>
      <c r="BY22" s="469">
        <f t="shared" si="13"/>
        <v>150.9433962264151</v>
      </c>
    </row>
    <row r="23" spans="1:77" s="34" customFormat="1" ht="24.9" customHeight="1" x14ac:dyDescent="0.3">
      <c r="A23" s="225" t="s">
        <v>48</v>
      </c>
      <c r="B23" s="226">
        <v>15</v>
      </c>
      <c r="C23" s="162">
        <v>382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4"/>
        <v/>
      </c>
      <c r="AA23" s="331" t="str">
        <f t="shared" si="14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810</v>
      </c>
      <c r="AP23" s="331" t="str">
        <f t="shared" si="7"/>
        <v/>
      </c>
      <c r="AQ23" s="342"/>
      <c r="AR23" s="342"/>
      <c r="AS23" s="328"/>
      <c r="AT23" s="479">
        <f t="shared" si="0"/>
        <v>1.3049792531120332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81">
        <f t="shared" si="10"/>
        <v>4.032258064516129</v>
      </c>
      <c r="BS23" s="482">
        <v>4</v>
      </c>
      <c r="BT23" s="469">
        <f t="shared" si="11"/>
        <v>100</v>
      </c>
      <c r="BU23" s="469" t="str">
        <f t="shared" si="1"/>
        <v/>
      </c>
      <c r="BV23" s="470">
        <f t="shared" si="12"/>
        <v>0.27233575409559196</v>
      </c>
      <c r="BW23" s="471"/>
      <c r="BX23" s="471"/>
      <c r="BY23" s="469" t="str">
        <f t="shared" si="13"/>
        <v/>
      </c>
    </row>
    <row r="24" spans="1:77" s="34" customFormat="1" ht="24.9" customHeight="1" x14ac:dyDescent="0.3">
      <c r="A24" s="225" t="s">
        <v>49</v>
      </c>
      <c r="B24" s="226">
        <v>16</v>
      </c>
      <c r="C24" s="162">
        <v>441</v>
      </c>
      <c r="D24" s="162"/>
      <c r="E24" s="159">
        <v>7.75</v>
      </c>
      <c r="F24" s="159">
        <v>7.28</v>
      </c>
      <c r="G24" s="158">
        <v>3440</v>
      </c>
      <c r="H24" s="158">
        <v>2840</v>
      </c>
      <c r="I24" s="297">
        <v>269</v>
      </c>
      <c r="J24" s="297">
        <v>22</v>
      </c>
      <c r="K24" s="457">
        <f t="shared" si="2"/>
        <v>91.821561338289953</v>
      </c>
      <c r="L24" s="297"/>
      <c r="M24" s="297"/>
      <c r="N24" s="457" t="str">
        <f t="shared" si="3"/>
        <v/>
      </c>
      <c r="O24" s="297">
        <v>896</v>
      </c>
      <c r="P24" s="297">
        <v>95</v>
      </c>
      <c r="Q24" s="457">
        <f t="shared" si="4"/>
        <v>89.397321428571431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4"/>
        <v/>
      </c>
      <c r="AA24" s="331" t="str">
        <f t="shared" si="14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 t="s">
        <v>215</v>
      </c>
      <c r="AI24" s="158" t="s">
        <v>216</v>
      </c>
      <c r="AJ24" s="158" t="s">
        <v>217</v>
      </c>
      <c r="AK24" s="305" t="s">
        <v>217</v>
      </c>
      <c r="AL24" s="339"/>
      <c r="AM24" s="245"/>
      <c r="AN24" s="245"/>
      <c r="AO24" s="162">
        <v>840</v>
      </c>
      <c r="AP24" s="331" t="str">
        <f t="shared" si="7"/>
        <v/>
      </c>
      <c r="AQ24" s="342"/>
      <c r="AR24" s="342"/>
      <c r="AS24" s="328"/>
      <c r="AT24" s="479">
        <f t="shared" si="0"/>
        <v>1.1626617375231054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81">
        <f t="shared" si="10"/>
        <v>4.032258064516129</v>
      </c>
      <c r="BS24" s="482">
        <v>4</v>
      </c>
      <c r="BT24" s="469">
        <f t="shared" si="11"/>
        <v>100</v>
      </c>
      <c r="BU24" s="469" t="str">
        <f t="shared" si="1"/>
        <v/>
      </c>
      <c r="BV24" s="470">
        <f t="shared" si="12"/>
        <v>0.23590081193767828</v>
      </c>
      <c r="BW24" s="471"/>
      <c r="BX24" s="471"/>
      <c r="BY24" s="469" t="str">
        <f t="shared" si="13"/>
        <v/>
      </c>
    </row>
    <row r="25" spans="1:77" s="34" customFormat="1" ht="24.9" customHeight="1" x14ac:dyDescent="0.3">
      <c r="A25" s="225" t="s">
        <v>50</v>
      </c>
      <c r="B25" s="226">
        <v>17</v>
      </c>
      <c r="C25" s="162">
        <v>410.66666666666669</v>
      </c>
      <c r="D25" s="162"/>
      <c r="E25" s="159"/>
      <c r="F25" s="159"/>
      <c r="G25" s="158"/>
      <c r="H25" s="158"/>
      <c r="I25" s="297"/>
      <c r="J25" s="297"/>
      <c r="K25" s="457" t="str">
        <f t="shared" si="2"/>
        <v/>
      </c>
      <c r="L25" s="297"/>
      <c r="M25" s="297"/>
      <c r="N25" s="457" t="str">
        <f t="shared" si="3"/>
        <v/>
      </c>
      <c r="O25" s="297"/>
      <c r="P25" s="297"/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4"/>
        <v/>
      </c>
      <c r="AA25" s="331" t="str">
        <f t="shared" si="14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162">
        <v>890</v>
      </c>
      <c r="AP25" s="331" t="str">
        <f t="shared" si="7"/>
        <v/>
      </c>
      <c r="AQ25" s="342"/>
      <c r="AR25" s="342"/>
      <c r="AS25" s="328"/>
      <c r="AT25" s="479">
        <f t="shared" si="0"/>
        <v>1.2317232375979112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81">
        <f t="shared" si="10"/>
        <v>4.032258064516129</v>
      </c>
      <c r="BS25" s="482">
        <v>4</v>
      </c>
      <c r="BT25" s="469">
        <f t="shared" si="11"/>
        <v>100</v>
      </c>
      <c r="BU25" s="469" t="str">
        <f t="shared" si="1"/>
        <v/>
      </c>
      <c r="BV25" s="470">
        <f t="shared" si="12"/>
        <v>0.25332530372852952</v>
      </c>
      <c r="BW25" s="471"/>
      <c r="BX25" s="471"/>
      <c r="BY25" s="469" t="str">
        <f t="shared" si="13"/>
        <v/>
      </c>
    </row>
    <row r="26" spans="1:77" s="34" customFormat="1" ht="24.9" customHeight="1" x14ac:dyDescent="0.3">
      <c r="A26" s="225" t="s">
        <v>51</v>
      </c>
      <c r="B26" s="226">
        <v>18</v>
      </c>
      <c r="C26" s="162">
        <v>410.66666666666669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4"/>
        <v/>
      </c>
      <c r="AA26" s="331" t="str">
        <f t="shared" si="14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/>
      <c r="AP26" s="331" t="str">
        <f t="shared" si="7"/>
        <v/>
      </c>
      <c r="AQ26" s="342"/>
      <c r="AR26" s="342"/>
      <c r="AS26" s="328"/>
      <c r="AT26" s="479">
        <f t="shared" si="0"/>
        <v>1.2317232375979112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81">
        <f t="shared" si="10"/>
        <v>4.032258064516129</v>
      </c>
      <c r="BS26" s="482">
        <v>4</v>
      </c>
      <c r="BT26" s="469">
        <f t="shared" si="11"/>
        <v>100</v>
      </c>
      <c r="BU26" s="469" t="str">
        <f t="shared" si="1"/>
        <v/>
      </c>
      <c r="BV26" s="470">
        <f t="shared" si="12"/>
        <v>0.25332530372852952</v>
      </c>
      <c r="BW26" s="471"/>
      <c r="BX26" s="471"/>
      <c r="BY26" s="469" t="str">
        <f t="shared" si="13"/>
        <v/>
      </c>
    </row>
    <row r="27" spans="1:77" s="34" customFormat="1" ht="24.9" customHeight="1" x14ac:dyDescent="0.3">
      <c r="A27" s="225" t="s">
        <v>52</v>
      </c>
      <c r="B27" s="226">
        <v>19</v>
      </c>
      <c r="C27" s="162">
        <v>410.66666666666669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4"/>
        <v/>
      </c>
      <c r="AA27" s="331" t="str">
        <f t="shared" si="14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7"/>
        <v/>
      </c>
      <c r="AQ27" s="342"/>
      <c r="AR27" s="342"/>
      <c r="AS27" s="328"/>
      <c r="AT27" s="479">
        <f t="shared" si="0"/>
        <v>1.2317232375979112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81">
        <f t="shared" si="10"/>
        <v>4.032258064516129</v>
      </c>
      <c r="BS27" s="482">
        <v>4</v>
      </c>
      <c r="BT27" s="469">
        <f t="shared" si="11"/>
        <v>100</v>
      </c>
      <c r="BU27" s="469" t="str">
        <f t="shared" si="1"/>
        <v/>
      </c>
      <c r="BV27" s="470">
        <f t="shared" si="12"/>
        <v>0.25332530372852952</v>
      </c>
      <c r="BW27" s="471"/>
      <c r="BX27" s="471"/>
      <c r="BY27" s="469" t="str">
        <f t="shared" si="13"/>
        <v/>
      </c>
    </row>
    <row r="28" spans="1:77" s="34" customFormat="1" ht="24.9" customHeight="1" x14ac:dyDescent="0.3">
      <c r="A28" s="225" t="s">
        <v>53</v>
      </c>
      <c r="B28" s="226">
        <v>20</v>
      </c>
      <c r="C28" s="162">
        <v>560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4"/>
        <v/>
      </c>
      <c r="AA28" s="331" t="str">
        <f t="shared" si="14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>
        <v>900</v>
      </c>
      <c r="AP28" s="331" t="str">
        <f t="shared" si="7"/>
        <v/>
      </c>
      <c r="AQ28" s="342"/>
      <c r="AR28" s="342"/>
      <c r="AS28" s="328"/>
      <c r="AT28" s="479">
        <f t="shared" si="0"/>
        <v>0.91824817518248181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81">
        <f t="shared" si="10"/>
        <v>4.032258064516129</v>
      </c>
      <c r="BS28" s="482">
        <v>5</v>
      </c>
      <c r="BT28" s="469">
        <f t="shared" si="11"/>
        <v>125</v>
      </c>
      <c r="BU28" s="469" t="str">
        <f t="shared" si="1"/>
        <v/>
      </c>
      <c r="BV28" s="470">
        <f t="shared" si="12"/>
        <v>0.2304147465437788</v>
      </c>
      <c r="BW28" s="471">
        <v>1</v>
      </c>
      <c r="BX28" s="471">
        <v>900</v>
      </c>
      <c r="BY28" s="469" t="str">
        <f t="shared" si="13"/>
        <v/>
      </c>
    </row>
    <row r="29" spans="1:77" s="34" customFormat="1" ht="24.9" customHeight="1" x14ac:dyDescent="0.3">
      <c r="A29" s="225" t="s">
        <v>47</v>
      </c>
      <c r="B29" s="226">
        <v>21</v>
      </c>
      <c r="C29" s="162">
        <v>292</v>
      </c>
      <c r="D29" s="162"/>
      <c r="E29" s="159">
        <v>7.2</v>
      </c>
      <c r="F29" s="159">
        <v>7.31</v>
      </c>
      <c r="G29" s="158">
        <v>3360</v>
      </c>
      <c r="H29" s="158">
        <v>2960</v>
      </c>
      <c r="I29" s="297">
        <v>353</v>
      </c>
      <c r="J29" s="297">
        <v>32</v>
      </c>
      <c r="K29" s="457">
        <f t="shared" si="2"/>
        <v>90.934844192634557</v>
      </c>
      <c r="L29" s="297">
        <v>389</v>
      </c>
      <c r="M29" s="297">
        <v>18.5</v>
      </c>
      <c r="N29" s="457">
        <f t="shared" si="3"/>
        <v>95.244215938303341</v>
      </c>
      <c r="O29" s="297">
        <v>616</v>
      </c>
      <c r="P29" s="297">
        <v>3</v>
      </c>
      <c r="Q29" s="457">
        <f t="shared" si="4"/>
        <v>99.512987012987011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4"/>
        <v/>
      </c>
      <c r="AA29" s="331" t="str">
        <f t="shared" si="14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 t="s">
        <v>215</v>
      </c>
      <c r="AI29" s="158" t="s">
        <v>216</v>
      </c>
      <c r="AJ29" s="158" t="s">
        <v>217</v>
      </c>
      <c r="AK29" s="305" t="s">
        <v>217</v>
      </c>
      <c r="AL29" s="339"/>
      <c r="AM29" s="245"/>
      <c r="AN29" s="245"/>
      <c r="AO29" s="162">
        <v>830</v>
      </c>
      <c r="AP29" s="331">
        <f t="shared" si="7"/>
        <v>221.92513368983958</v>
      </c>
      <c r="AQ29" s="342">
        <v>3740</v>
      </c>
      <c r="AR29" s="342">
        <v>9933</v>
      </c>
      <c r="AS29" s="328">
        <v>93.09</v>
      </c>
      <c r="AT29" s="479">
        <f t="shared" si="0"/>
        <v>1.7138964577656677</v>
      </c>
      <c r="AU29" s="331">
        <f t="shared" si="8"/>
        <v>47.624099696399568</v>
      </c>
      <c r="AV29" s="479">
        <f t="shared" si="9"/>
        <v>0.10401069518716577</v>
      </c>
      <c r="AW29" s="312"/>
      <c r="AX29" s="164"/>
      <c r="AY29" s="313"/>
      <c r="AZ29" s="355"/>
      <c r="BA29" s="356"/>
      <c r="BB29" s="356">
        <v>1.68</v>
      </c>
      <c r="BC29" s="347">
        <v>14.34</v>
      </c>
      <c r="BD29" s="347">
        <v>12.92</v>
      </c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81">
        <f t="shared" si="10"/>
        <v>4.032258064516129</v>
      </c>
      <c r="BS29" s="482">
        <v>3</v>
      </c>
      <c r="BT29" s="469">
        <f t="shared" si="11"/>
        <v>75</v>
      </c>
      <c r="BU29" s="469">
        <f t="shared" si="1"/>
        <v>17558.155102040815</v>
      </c>
      <c r="BV29" s="470">
        <f t="shared" si="12"/>
        <v>0.27065841802916485</v>
      </c>
      <c r="BW29" s="471">
        <v>1</v>
      </c>
      <c r="BX29" s="471">
        <v>900</v>
      </c>
      <c r="BY29" s="469">
        <f t="shared" si="13"/>
        <v>240.64171122994654</v>
      </c>
    </row>
    <row r="30" spans="1:77" s="34" customFormat="1" ht="24.9" customHeight="1" x14ac:dyDescent="0.3">
      <c r="A30" s="225" t="s">
        <v>48</v>
      </c>
      <c r="B30" s="226">
        <v>22</v>
      </c>
      <c r="C30" s="162">
        <v>375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4"/>
        <v/>
      </c>
      <c r="AA30" s="331" t="str">
        <f t="shared" si="14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>
        <v>850</v>
      </c>
      <c r="AP30" s="331" t="str">
        <f t="shared" si="7"/>
        <v/>
      </c>
      <c r="AQ30" s="342"/>
      <c r="AR30" s="342"/>
      <c r="AS30" s="328"/>
      <c r="AT30" s="479">
        <f t="shared" si="0"/>
        <v>1.3242105263157895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81">
        <f t="shared" si="10"/>
        <v>4.032258064516129</v>
      </c>
      <c r="BS30" s="482">
        <v>4</v>
      </c>
      <c r="BT30" s="469">
        <f t="shared" si="11"/>
        <v>100</v>
      </c>
      <c r="BU30" s="469" t="str">
        <f t="shared" si="1"/>
        <v/>
      </c>
      <c r="BV30" s="470">
        <f t="shared" si="12"/>
        <v>0.27741935483870966</v>
      </c>
      <c r="BW30" s="471">
        <v>1</v>
      </c>
      <c r="BX30" s="471">
        <v>520</v>
      </c>
      <c r="BY30" s="469" t="str">
        <f t="shared" si="13"/>
        <v/>
      </c>
    </row>
    <row r="31" spans="1:77" s="34" customFormat="1" ht="24.9" customHeight="1" x14ac:dyDescent="0.3">
      <c r="A31" s="225" t="s">
        <v>49</v>
      </c>
      <c r="B31" s="226">
        <v>23</v>
      </c>
      <c r="C31" s="162">
        <v>517</v>
      </c>
      <c r="D31" s="162"/>
      <c r="E31" s="159"/>
      <c r="F31" s="159">
        <v>7.3</v>
      </c>
      <c r="G31" s="158"/>
      <c r="H31" s="158">
        <v>2547</v>
      </c>
      <c r="I31" s="297"/>
      <c r="J31" s="297">
        <v>12</v>
      </c>
      <c r="K31" s="457" t="str">
        <f t="shared" si="2"/>
        <v/>
      </c>
      <c r="L31" s="297"/>
      <c r="M31" s="297">
        <v>6</v>
      </c>
      <c r="N31" s="457" t="str">
        <f t="shared" si="3"/>
        <v/>
      </c>
      <c r="O31" s="297"/>
      <c r="P31" s="297">
        <v>57</v>
      </c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4"/>
        <v/>
      </c>
      <c r="AA31" s="331" t="str">
        <f t="shared" si="14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 t="s">
        <v>215</v>
      </c>
      <c r="AI31" s="158" t="s">
        <v>218</v>
      </c>
      <c r="AJ31" s="158" t="s">
        <v>217</v>
      </c>
      <c r="AK31" s="305" t="s">
        <v>217</v>
      </c>
      <c r="AL31" s="339"/>
      <c r="AM31" s="245"/>
      <c r="AN31" s="245"/>
      <c r="AO31" s="162">
        <v>840</v>
      </c>
      <c r="AP31" s="331" t="str">
        <f t="shared" si="7"/>
        <v/>
      </c>
      <c r="AQ31" s="342"/>
      <c r="AR31" s="342"/>
      <c r="AS31" s="328"/>
      <c r="AT31" s="479">
        <f t="shared" si="0"/>
        <v>0.97975077881619943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81">
        <f t="shared" si="10"/>
        <v>4.032258064516129</v>
      </c>
      <c r="BS31" s="482">
        <v>5</v>
      </c>
      <c r="BT31" s="469">
        <f t="shared" si="11"/>
        <v>125</v>
      </c>
      <c r="BU31" s="469" t="str">
        <f t="shared" si="1"/>
        <v/>
      </c>
      <c r="BV31" s="470">
        <f t="shared" si="12"/>
        <v>0.24957883571473138</v>
      </c>
      <c r="BW31" s="471"/>
      <c r="BX31" s="471"/>
      <c r="BY31" s="469" t="str">
        <f t="shared" si="13"/>
        <v/>
      </c>
    </row>
    <row r="32" spans="1:77" s="34" customFormat="1" ht="24.9" customHeight="1" x14ac:dyDescent="0.3">
      <c r="A32" s="225" t="s">
        <v>50</v>
      </c>
      <c r="B32" s="226">
        <v>24</v>
      </c>
      <c r="C32" s="162">
        <v>362.33333333333331</v>
      </c>
      <c r="D32" s="162"/>
      <c r="E32" s="159">
        <v>7.25</v>
      </c>
      <c r="F32" s="159">
        <v>7.35</v>
      </c>
      <c r="G32" s="158">
        <v>2870</v>
      </c>
      <c r="H32" s="158">
        <v>2490</v>
      </c>
      <c r="I32" s="297">
        <v>307</v>
      </c>
      <c r="J32" s="297">
        <v>14</v>
      </c>
      <c r="K32" s="457">
        <f t="shared" si="2"/>
        <v>95.439739413680783</v>
      </c>
      <c r="L32" s="297"/>
      <c r="M32" s="297"/>
      <c r="N32" s="457" t="str">
        <f t="shared" si="3"/>
        <v/>
      </c>
      <c r="O32" s="297">
        <v>648</v>
      </c>
      <c r="P32" s="297">
        <v>44</v>
      </c>
      <c r="Q32" s="457">
        <f t="shared" si="4"/>
        <v>93.209876543209873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4"/>
        <v/>
      </c>
      <c r="AA32" s="331" t="str">
        <f t="shared" si="14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 t="s">
        <v>215</v>
      </c>
      <c r="AI32" s="158" t="s">
        <v>216</v>
      </c>
      <c r="AJ32" s="158" t="s">
        <v>217</v>
      </c>
      <c r="AK32" s="305" t="s">
        <v>217</v>
      </c>
      <c r="AL32" s="339"/>
      <c r="AM32" s="245"/>
      <c r="AN32" s="245"/>
      <c r="AO32" s="162">
        <v>830</v>
      </c>
      <c r="AP32" s="331" t="str">
        <f t="shared" si="7"/>
        <v/>
      </c>
      <c r="AQ32" s="342"/>
      <c r="AR32" s="342"/>
      <c r="AS32" s="328"/>
      <c r="AT32" s="479">
        <f t="shared" si="0"/>
        <v>1.4382621951219512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81">
        <f t="shared" si="10"/>
        <v>4.032258064516129</v>
      </c>
      <c r="BS32" s="482">
        <v>3</v>
      </c>
      <c r="BT32" s="469">
        <f t="shared" si="11"/>
        <v>75</v>
      </c>
      <c r="BU32" s="469" t="str">
        <f t="shared" si="1"/>
        <v/>
      </c>
      <c r="BV32" s="470">
        <f t="shared" si="12"/>
        <v>0.21812030744576669</v>
      </c>
      <c r="BW32" s="471"/>
      <c r="BX32" s="471"/>
      <c r="BY32" s="469" t="str">
        <f t="shared" si="13"/>
        <v/>
      </c>
    </row>
    <row r="33" spans="1:77" s="34" customFormat="1" ht="24.9" customHeight="1" x14ac:dyDescent="0.3">
      <c r="A33" s="225" t="s">
        <v>51</v>
      </c>
      <c r="B33" s="226">
        <v>25</v>
      </c>
      <c r="C33" s="162">
        <v>362.33333333333331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4"/>
        <v/>
      </c>
      <c r="AA33" s="331" t="str">
        <f t="shared" si="14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/>
      <c r="AP33" s="331" t="str">
        <f t="shared" si="7"/>
        <v/>
      </c>
      <c r="AQ33" s="342"/>
      <c r="AR33" s="342"/>
      <c r="AS33" s="328"/>
      <c r="AT33" s="479">
        <f t="shared" si="0"/>
        <v>1.3604902667627974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81">
        <f t="shared" si="10"/>
        <v>4.032258064516129</v>
      </c>
      <c r="BS33" s="482">
        <v>4</v>
      </c>
      <c r="BT33" s="469">
        <f t="shared" si="11"/>
        <v>100</v>
      </c>
      <c r="BU33" s="469" t="str">
        <f t="shared" si="1"/>
        <v/>
      </c>
      <c r="BV33" s="470">
        <f t="shared" si="12"/>
        <v>0.28711754755616226</v>
      </c>
      <c r="BW33" s="471"/>
      <c r="BX33" s="471"/>
      <c r="BY33" s="469" t="str">
        <f t="shared" si="13"/>
        <v/>
      </c>
    </row>
    <row r="34" spans="1:77" s="34" customFormat="1" ht="24.9" customHeight="1" x14ac:dyDescent="0.3">
      <c r="A34" s="225" t="s">
        <v>52</v>
      </c>
      <c r="B34" s="226">
        <v>26</v>
      </c>
      <c r="C34" s="162">
        <v>362.33333333333331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4"/>
        <v/>
      </c>
      <c r="AA34" s="331" t="str">
        <f t="shared" si="14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7"/>
        <v/>
      </c>
      <c r="AQ34" s="342"/>
      <c r="AR34" s="342"/>
      <c r="AS34" s="328"/>
      <c r="AT34" s="479">
        <f t="shared" si="0"/>
        <v>1.4382621951219512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81">
        <f t="shared" si="10"/>
        <v>4.032258064516129</v>
      </c>
      <c r="BS34" s="482">
        <v>3</v>
      </c>
      <c r="BT34" s="469">
        <f t="shared" si="11"/>
        <v>75</v>
      </c>
      <c r="BU34" s="469" t="str">
        <f t="shared" si="1"/>
        <v/>
      </c>
      <c r="BV34" s="470">
        <f t="shared" si="12"/>
        <v>0.21812030744576669</v>
      </c>
      <c r="BW34" s="471"/>
      <c r="BX34" s="471"/>
      <c r="BY34" s="469" t="str">
        <f t="shared" si="13"/>
        <v/>
      </c>
    </row>
    <row r="35" spans="1:77" s="34" customFormat="1" ht="24.9" customHeight="1" x14ac:dyDescent="0.3">
      <c r="A35" s="225" t="s">
        <v>53</v>
      </c>
      <c r="B35" s="226">
        <v>27</v>
      </c>
      <c r="C35" s="162">
        <v>416</v>
      </c>
      <c r="D35" s="162"/>
      <c r="E35" s="159">
        <v>7.47</v>
      </c>
      <c r="F35" s="159">
        <v>7.51</v>
      </c>
      <c r="G35" s="158">
        <v>2740</v>
      </c>
      <c r="H35" s="158">
        <v>2930</v>
      </c>
      <c r="I35" s="297">
        <v>174</v>
      </c>
      <c r="J35" s="297">
        <v>17.7</v>
      </c>
      <c r="K35" s="457">
        <f t="shared" si="2"/>
        <v>89.827586206896555</v>
      </c>
      <c r="L35" s="297">
        <v>375</v>
      </c>
      <c r="M35" s="297">
        <v>23.1</v>
      </c>
      <c r="N35" s="457">
        <f t="shared" si="3"/>
        <v>93.839999999999989</v>
      </c>
      <c r="O35" s="297">
        <v>641</v>
      </c>
      <c r="P35" s="297">
        <v>51</v>
      </c>
      <c r="Q35" s="457">
        <f t="shared" si="4"/>
        <v>92.043681747269886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4"/>
        <v/>
      </c>
      <c r="AA35" s="331" t="str">
        <f t="shared" si="14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216</v>
      </c>
      <c r="AJ35" s="158" t="s">
        <v>217</v>
      </c>
      <c r="AK35" s="305" t="s">
        <v>217</v>
      </c>
      <c r="AL35" s="339"/>
      <c r="AM35" s="245"/>
      <c r="AN35" s="245"/>
      <c r="AO35" s="162">
        <v>820</v>
      </c>
      <c r="AP35" s="331">
        <f t="shared" si="7"/>
        <v>224.04371584699453</v>
      </c>
      <c r="AQ35" s="342">
        <v>3660</v>
      </c>
      <c r="AR35" s="342">
        <v>10773</v>
      </c>
      <c r="AS35" s="328">
        <v>94.54</v>
      </c>
      <c r="AT35" s="479">
        <f t="shared" si="0"/>
        <v>1.1626617375231054</v>
      </c>
      <c r="AU35" s="331">
        <f t="shared" si="8"/>
        <v>45.315293657781318</v>
      </c>
      <c r="AV35" s="479">
        <f t="shared" si="9"/>
        <v>0.10245901639344263</v>
      </c>
      <c r="AW35" s="312"/>
      <c r="AX35" s="164"/>
      <c r="AY35" s="313"/>
      <c r="AZ35" s="355"/>
      <c r="BA35" s="356"/>
      <c r="BB35" s="356">
        <v>1.53</v>
      </c>
      <c r="BC35" s="347"/>
      <c r="BD35" s="347">
        <v>12.75</v>
      </c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81">
        <f t="shared" si="10"/>
        <v>4.032258064516129</v>
      </c>
      <c r="BS35" s="482">
        <v>5</v>
      </c>
      <c r="BT35" s="469">
        <f t="shared" si="11"/>
        <v>125</v>
      </c>
      <c r="BU35" s="469">
        <f t="shared" si="1"/>
        <v>15459.84</v>
      </c>
      <c r="BV35" s="470">
        <f t="shared" si="12"/>
        <v>0.31017369727047145</v>
      </c>
      <c r="BW35" s="471">
        <v>1</v>
      </c>
      <c r="BX35" s="471">
        <v>850</v>
      </c>
      <c r="BY35" s="469">
        <f t="shared" si="13"/>
        <v>232.24043715846994</v>
      </c>
    </row>
    <row r="36" spans="1:77" s="34" customFormat="1" ht="24.9" customHeight="1" x14ac:dyDescent="0.3">
      <c r="A36" s="225" t="s">
        <v>47</v>
      </c>
      <c r="B36" s="226">
        <v>28</v>
      </c>
      <c r="C36" s="162">
        <v>436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4"/>
        <v/>
      </c>
      <c r="AA36" s="331" t="str">
        <f t="shared" si="14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>
        <v>850</v>
      </c>
      <c r="AP36" s="331" t="str">
        <f t="shared" si="7"/>
        <v/>
      </c>
      <c r="AQ36" s="342"/>
      <c r="AR36" s="342"/>
      <c r="AS36" s="328"/>
      <c r="AT36" s="479">
        <f t="shared" si="0"/>
        <v>1.1735074626865671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81">
        <f t="shared" si="10"/>
        <v>4.032258064516129</v>
      </c>
      <c r="BS36" s="482">
        <v>4</v>
      </c>
      <c r="BT36" s="469">
        <f t="shared" si="11"/>
        <v>100</v>
      </c>
      <c r="BU36" s="469" t="str">
        <f t="shared" si="1"/>
        <v/>
      </c>
      <c r="BV36" s="470">
        <f t="shared" si="12"/>
        <v>0.23860609647824799</v>
      </c>
      <c r="BW36" s="471">
        <v>1</v>
      </c>
      <c r="BX36" s="471">
        <v>850</v>
      </c>
      <c r="BY36" s="469" t="str">
        <f t="shared" si="13"/>
        <v/>
      </c>
    </row>
    <row r="37" spans="1:77" s="34" customFormat="1" ht="24.9" customHeight="1" x14ac:dyDescent="0.3">
      <c r="A37" s="225" t="s">
        <v>48</v>
      </c>
      <c r="B37" s="226">
        <v>29</v>
      </c>
      <c r="C37" s="162">
        <v>262</v>
      </c>
      <c r="D37" s="162"/>
      <c r="E37" s="159"/>
      <c r="F37" s="159">
        <v>7.4</v>
      </c>
      <c r="G37" s="158"/>
      <c r="H37" s="158">
        <v>2707</v>
      </c>
      <c r="I37" s="297"/>
      <c r="J37" s="297">
        <v>19</v>
      </c>
      <c r="K37" s="457" t="str">
        <f t="shared" si="2"/>
        <v/>
      </c>
      <c r="L37" s="297"/>
      <c r="M37" s="297">
        <v>9</v>
      </c>
      <c r="N37" s="457" t="str">
        <f t="shared" si="3"/>
        <v/>
      </c>
      <c r="O37" s="297"/>
      <c r="P37" s="297">
        <v>54</v>
      </c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4"/>
        <v/>
      </c>
      <c r="AA37" s="331" t="str">
        <f t="shared" si="14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 t="s">
        <v>215</v>
      </c>
      <c r="AI37" s="158" t="s">
        <v>218</v>
      </c>
      <c r="AJ37" s="158" t="s">
        <v>217</v>
      </c>
      <c r="AK37" s="305" t="s">
        <v>217</v>
      </c>
      <c r="AL37" s="339"/>
      <c r="AM37" s="245"/>
      <c r="AN37" s="245"/>
      <c r="AO37" s="162">
        <v>840</v>
      </c>
      <c r="AP37" s="331" t="str">
        <f t="shared" si="7"/>
        <v/>
      </c>
      <c r="AQ37" s="342"/>
      <c r="AR37" s="342"/>
      <c r="AS37" s="328"/>
      <c r="AT37" s="479">
        <f t="shared" si="0"/>
        <v>2.016025641025641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81">
        <f t="shared" si="10"/>
        <v>4.032258064516129</v>
      </c>
      <c r="BS37" s="482">
        <v>2</v>
      </c>
      <c r="BT37" s="469">
        <f t="shared" si="11"/>
        <v>50</v>
      </c>
      <c r="BU37" s="469" t="str">
        <f t="shared" si="1"/>
        <v/>
      </c>
      <c r="BV37" s="470">
        <f t="shared" si="12"/>
        <v>0.20622999261265698</v>
      </c>
      <c r="BW37" s="471"/>
      <c r="BX37" s="471"/>
      <c r="BY37" s="469" t="str">
        <f t="shared" si="13"/>
        <v/>
      </c>
    </row>
    <row r="38" spans="1:77" s="34" customFormat="1" ht="24.9" customHeight="1" x14ac:dyDescent="0.3">
      <c r="A38" s="225" t="s">
        <v>49</v>
      </c>
      <c r="B38" s="226">
        <v>30</v>
      </c>
      <c r="C38" s="162">
        <v>467</v>
      </c>
      <c r="D38" s="162"/>
      <c r="E38" s="159">
        <v>7.31</v>
      </c>
      <c r="F38" s="159">
        <v>7.38</v>
      </c>
      <c r="G38" s="158">
        <v>2550</v>
      </c>
      <c r="H38" s="158">
        <v>2650</v>
      </c>
      <c r="I38" s="297">
        <v>295</v>
      </c>
      <c r="J38" s="297">
        <v>15</v>
      </c>
      <c r="K38" s="457">
        <f t="shared" si="2"/>
        <v>94.915254237288138</v>
      </c>
      <c r="L38" s="297"/>
      <c r="M38" s="297"/>
      <c r="N38" s="457" t="str">
        <f t="shared" si="3"/>
        <v/>
      </c>
      <c r="O38" s="297">
        <v>841</v>
      </c>
      <c r="P38" s="297">
        <v>53</v>
      </c>
      <c r="Q38" s="457">
        <f t="shared" si="4"/>
        <v>93.697978596908442</v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4"/>
        <v/>
      </c>
      <c r="AA38" s="331" t="str">
        <f t="shared" si="14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 t="s">
        <v>215</v>
      </c>
      <c r="AI38" s="158" t="s">
        <v>216</v>
      </c>
      <c r="AJ38" s="158" t="s">
        <v>217</v>
      </c>
      <c r="AK38" s="305" t="s">
        <v>217</v>
      </c>
      <c r="AL38" s="339"/>
      <c r="AM38" s="245"/>
      <c r="AN38" s="245"/>
      <c r="AO38" s="162">
        <v>850</v>
      </c>
      <c r="AP38" s="331" t="str">
        <f t="shared" si="7"/>
        <v/>
      </c>
      <c r="AQ38" s="342"/>
      <c r="AR38" s="342"/>
      <c r="AS38" s="328"/>
      <c r="AT38" s="479">
        <f t="shared" si="0"/>
        <v>1.0625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81">
        <f t="shared" si="10"/>
        <v>4.032258064516129</v>
      </c>
      <c r="BS38" s="482">
        <v>5</v>
      </c>
      <c r="BT38" s="469">
        <f t="shared" si="11"/>
        <v>125</v>
      </c>
      <c r="BU38" s="469" t="str">
        <f t="shared" si="1"/>
        <v/>
      </c>
      <c r="BV38" s="470">
        <f t="shared" si="12"/>
        <v>0.27630033846791463</v>
      </c>
      <c r="BW38" s="471"/>
      <c r="BX38" s="471"/>
      <c r="BY38" s="469" t="str">
        <f t="shared" si="13"/>
        <v/>
      </c>
    </row>
    <row r="39" spans="1:77" s="34" customFormat="1" ht="24.9" customHeight="1" thickBot="1" x14ac:dyDescent="0.35">
      <c r="A39" s="227" t="s">
        <v>50</v>
      </c>
      <c r="B39" s="228">
        <v>31</v>
      </c>
      <c r="C39" s="165">
        <v>408</v>
      </c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4"/>
        <v/>
      </c>
      <c r="AA39" s="331" t="str">
        <f t="shared" si="14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850</v>
      </c>
      <c r="AP39" s="331" t="str">
        <f t="shared" si="7"/>
        <v/>
      </c>
      <c r="AQ39" s="343"/>
      <c r="AR39" s="343"/>
      <c r="AS39" s="329"/>
      <c r="AT39" s="479">
        <f t="shared" si="0"/>
        <v>1.5416666666666667</v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81">
        <f t="shared" si="10"/>
        <v>4.032258064516129</v>
      </c>
      <c r="BS39" s="468"/>
      <c r="BT39" s="469">
        <f t="shared" si="11"/>
        <v>0</v>
      </c>
      <c r="BU39" s="469" t="str">
        <f t="shared" si="1"/>
        <v/>
      </c>
      <c r="BV39" s="470">
        <f t="shared" si="12"/>
        <v>9.8829854522454134E-3</v>
      </c>
      <c r="BW39" s="471">
        <v>1</v>
      </c>
      <c r="BX39" s="471">
        <v>850</v>
      </c>
      <c r="BY39" s="469" t="str">
        <f t="shared" si="13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13076.000000000002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45.519693076187302</v>
      </c>
      <c r="AV40" s="174"/>
      <c r="AW40" s="334" t="str">
        <f t="shared" ref="AW40:AY40" si="15">IF(SUM(AW9:AW39)=0,"",SUM(AW9:AW39))</f>
        <v/>
      </c>
      <c r="AX40" s="335" t="str">
        <f t="shared" si="15"/>
        <v/>
      </c>
      <c r="AY40" s="336" t="str">
        <f t="shared" si="15"/>
        <v/>
      </c>
      <c r="AZ40" s="359" t="str">
        <f>IF(SUM(AZ9:AZ39)=0,"",SUM(AZ9:AZ39))</f>
        <v/>
      </c>
      <c r="BA40" s="360"/>
      <c r="BB40" s="360"/>
      <c r="BC40" s="334">
        <f t="shared" ref="BC40" si="16">IF(SUM(BC9:BC39)=0,"",SUM(BC9:BC39))</f>
        <v>14.34</v>
      </c>
      <c r="BD40" s="360"/>
      <c r="BE40" s="349"/>
      <c r="BF40" s="349">
        <f t="shared" ref="BF40:BP40" si="17">+SUM(BF9:BF39)</f>
        <v>0</v>
      </c>
      <c r="BG40" s="306">
        <f t="shared" si="17"/>
        <v>0</v>
      </c>
      <c r="BH40" s="306">
        <f t="shared" si="17"/>
        <v>0</v>
      </c>
      <c r="BI40" s="306">
        <f t="shared" si="17"/>
        <v>0</v>
      </c>
      <c r="BJ40" s="306">
        <f t="shared" si="17"/>
        <v>0</v>
      </c>
      <c r="BK40" s="306">
        <f t="shared" si="17"/>
        <v>0</v>
      </c>
      <c r="BL40" s="335"/>
      <c r="BM40" s="173">
        <f t="shared" si="17"/>
        <v>0</v>
      </c>
      <c r="BN40" s="306">
        <f t="shared" si="17"/>
        <v>0</v>
      </c>
      <c r="BO40" s="306">
        <f t="shared" si="17"/>
        <v>0</v>
      </c>
      <c r="BP40" s="337">
        <f t="shared" si="17"/>
        <v>0</v>
      </c>
      <c r="BR40" s="472">
        <f>IF(SUM(BR9:BR39)=0,"",SUM(BR9:BR39))</f>
        <v>124.99999999999999</v>
      </c>
      <c r="BS40" s="474"/>
      <c r="BT40" s="473">
        <f>IF(SUM(BT9:BT39)=0,"",SUM(BT9:BT39))</f>
        <v>2975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421.80645161290329</v>
      </c>
      <c r="D41" s="175" t="e">
        <f>+AVERAGE(D9:D39)</f>
        <v>#DIV/0!</v>
      </c>
      <c r="E41" s="175">
        <f t="shared" ref="E41:AE41" si="18">+AVERAGE(E9:E39)</f>
        <v>7.5155555555555553</v>
      </c>
      <c r="F41" s="175">
        <f t="shared" si="18"/>
        <v>7.3916666666666666</v>
      </c>
      <c r="G41" s="175">
        <f t="shared" si="18"/>
        <v>3053.3333333333335</v>
      </c>
      <c r="H41" s="175">
        <f t="shared" si="18"/>
        <v>2770.0833333333335</v>
      </c>
      <c r="I41" s="175">
        <f t="shared" si="18"/>
        <v>268.66666666666669</v>
      </c>
      <c r="J41" s="175">
        <f t="shared" si="18"/>
        <v>18.724999999999998</v>
      </c>
      <c r="K41" s="175">
        <f t="shared" si="18"/>
        <v>92.052596125258589</v>
      </c>
      <c r="L41" s="175">
        <f t="shared" si="18"/>
        <v>510.5</v>
      </c>
      <c r="M41" s="175">
        <f t="shared" si="18"/>
        <v>12.942857142857141</v>
      </c>
      <c r="N41" s="175">
        <f t="shared" si="18"/>
        <v>96.261886869639483</v>
      </c>
      <c r="O41" s="175">
        <f t="shared" si="18"/>
        <v>896.22222222222217</v>
      </c>
      <c r="P41" s="175">
        <f t="shared" si="18"/>
        <v>53.333333333333336</v>
      </c>
      <c r="Q41" s="175">
        <f t="shared" si="18"/>
        <v>93.998364401513058</v>
      </c>
      <c r="R41" s="175">
        <f t="shared" si="18"/>
        <v>141.30000000000001</v>
      </c>
      <c r="S41" s="175">
        <f t="shared" si="18"/>
        <v>20.049999999999997</v>
      </c>
      <c r="T41" s="175">
        <f t="shared" si="18"/>
        <v>57.8</v>
      </c>
      <c r="U41" s="175">
        <f t="shared" si="18"/>
        <v>13.45</v>
      </c>
      <c r="V41" s="175">
        <f t="shared" si="18"/>
        <v>2.2000000000000002</v>
      </c>
      <c r="W41" s="175">
        <f t="shared" si="18"/>
        <v>0.95000000000000007</v>
      </c>
      <c r="X41" s="175">
        <f t="shared" si="18"/>
        <v>0</v>
      </c>
      <c r="Y41" s="175">
        <f t="shared" si="18"/>
        <v>0</v>
      </c>
      <c r="Z41" s="177">
        <f t="shared" si="18"/>
        <v>143.5</v>
      </c>
      <c r="AA41" s="177">
        <f t="shared" si="18"/>
        <v>21</v>
      </c>
      <c r="AB41" s="177">
        <f t="shared" si="18"/>
        <v>85.336299970819965</v>
      </c>
      <c r="AC41" s="177">
        <f t="shared" si="18"/>
        <v>8</v>
      </c>
      <c r="AD41" s="177">
        <f t="shared" si="18"/>
        <v>2.1749999999999998</v>
      </c>
      <c r="AE41" s="177">
        <f t="shared" si="18"/>
        <v>74.266602192134101</v>
      </c>
      <c r="AF41" s="175"/>
      <c r="AG41" s="175"/>
      <c r="AH41" s="175"/>
      <c r="AI41" s="175"/>
      <c r="AJ41" s="175"/>
      <c r="AK41" s="179"/>
      <c r="AL41" s="175" t="str">
        <f t="shared" ref="AL41:BE41" si="19">IF(SUM(AL9:AL39)=0,"",AVERAGE(AL9:AL39))</f>
        <v/>
      </c>
      <c r="AM41" s="175" t="str">
        <f t="shared" si="19"/>
        <v/>
      </c>
      <c r="AN41" s="175" t="str">
        <f t="shared" si="19"/>
        <v/>
      </c>
      <c r="AO41" s="175">
        <f t="shared" si="19"/>
        <v>776.95652173913038</v>
      </c>
      <c r="AP41" s="175">
        <f t="shared" si="19"/>
        <v>206.41760392447242</v>
      </c>
      <c r="AQ41" s="175">
        <f t="shared" si="19"/>
        <v>3940</v>
      </c>
      <c r="AR41" s="175">
        <f t="shared" si="19"/>
        <v>11543.25</v>
      </c>
      <c r="AS41" s="330">
        <f t="shared" si="19"/>
        <v>93.120000000000019</v>
      </c>
      <c r="AT41" s="331">
        <f t="shared" si="19"/>
        <v>1.245106389234214</v>
      </c>
      <c r="AU41" s="332">
        <f>IF(SUM(AU9:AU39)=0,"",AVERAGE(AU9:AU39))</f>
        <v>44.565454811073273</v>
      </c>
      <c r="AV41" s="333">
        <f t="shared" si="19"/>
        <v>0.12101624402537776</v>
      </c>
      <c r="AW41" s="317" t="str">
        <f t="shared" si="19"/>
        <v/>
      </c>
      <c r="AX41" s="177" t="str">
        <f t="shared" si="19"/>
        <v/>
      </c>
      <c r="AY41" s="322" t="str">
        <f t="shared" si="19"/>
        <v/>
      </c>
      <c r="AZ41" s="361" t="str">
        <f t="shared" si="19"/>
        <v/>
      </c>
      <c r="BA41" s="362" t="str">
        <f t="shared" si="19"/>
        <v/>
      </c>
      <c r="BB41" s="362">
        <f t="shared" si="19"/>
        <v>1.7124999999999999</v>
      </c>
      <c r="BC41" s="317">
        <f t="shared" si="19"/>
        <v>14.34</v>
      </c>
      <c r="BD41" s="362">
        <f t="shared" si="19"/>
        <v>13.172499999999999</v>
      </c>
      <c r="BE41" s="332" t="str">
        <f t="shared" si="19"/>
        <v/>
      </c>
      <c r="BF41" s="332" t="e">
        <f t="shared" ref="BF41:BP41" si="20">+AVERAGE(BF9:BF39)</f>
        <v>#DIV/0!</v>
      </c>
      <c r="BG41" s="175" t="e">
        <f t="shared" si="20"/>
        <v>#DIV/0!</v>
      </c>
      <c r="BH41" s="175" t="e">
        <f t="shared" si="20"/>
        <v>#DIV/0!</v>
      </c>
      <c r="BI41" s="175" t="e">
        <f t="shared" si="20"/>
        <v>#DIV/0!</v>
      </c>
      <c r="BJ41" s="175" t="e">
        <f t="shared" si="20"/>
        <v>#DIV/0!</v>
      </c>
      <c r="BK41" s="175" t="e">
        <f t="shared" si="20"/>
        <v>#DIV/0!</v>
      </c>
      <c r="BL41" s="177" t="e">
        <f t="shared" si="20"/>
        <v>#DIV/0!</v>
      </c>
      <c r="BM41" s="176" t="e">
        <f t="shared" si="20"/>
        <v>#DIV/0!</v>
      </c>
      <c r="BN41" s="175" t="e">
        <f t="shared" si="20"/>
        <v>#DIV/0!</v>
      </c>
      <c r="BO41" s="175" t="e">
        <f t="shared" si="20"/>
        <v>#DIV/0!</v>
      </c>
      <c r="BP41" s="178" t="e">
        <f t="shared" si="20"/>
        <v>#DIV/0!</v>
      </c>
      <c r="BR41" s="475">
        <f>IF(SUM(BR9:BR39)=0,"",AVERAGE(BR9:BR39))</f>
        <v>4.032258064516129</v>
      </c>
      <c r="BS41" s="362"/>
      <c r="BT41" s="473">
        <f>IF(SUM(BT9:BT39)=0,"",AVERAGE(BT9:BT39))</f>
        <v>95.967741935483872</v>
      </c>
      <c r="BU41" s="473">
        <f t="shared" si="1"/>
        <v>20519.298416963444</v>
      </c>
      <c r="BV41" s="473">
        <f>IF(SUM(BV9:BV39)=0,"",AVERAGE(BV9:BV39))</f>
        <v>0.23764576165470966</v>
      </c>
      <c r="BW41" s="473"/>
      <c r="BX41" s="473"/>
      <c r="BY41" s="473">
        <f t="shared" ref="BY41" si="21">IF(SUM(BY9:BY39)=0,"",AVERAGE(BY9:BY39))</f>
        <v>213.14592863736803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262</v>
      </c>
      <c r="D42" s="180">
        <f>+MIN(D9:D39)</f>
        <v>0</v>
      </c>
      <c r="E42" s="180">
        <f t="shared" ref="E42:AE42" si="22">+MIN(E9:E39)</f>
        <v>7.2</v>
      </c>
      <c r="F42" s="180">
        <f t="shared" si="22"/>
        <v>7.28</v>
      </c>
      <c r="G42" s="180">
        <f t="shared" si="22"/>
        <v>2550</v>
      </c>
      <c r="H42" s="180">
        <f t="shared" si="22"/>
        <v>2490</v>
      </c>
      <c r="I42" s="180">
        <f t="shared" si="22"/>
        <v>174</v>
      </c>
      <c r="J42" s="180">
        <f t="shared" si="22"/>
        <v>8</v>
      </c>
      <c r="K42" s="180">
        <f t="shared" si="22"/>
        <v>89.827586206896555</v>
      </c>
      <c r="L42" s="180">
        <f t="shared" si="22"/>
        <v>264</v>
      </c>
      <c r="M42" s="180">
        <f t="shared" si="22"/>
        <v>4.2</v>
      </c>
      <c r="N42" s="180">
        <f t="shared" si="22"/>
        <v>93.839999999999989</v>
      </c>
      <c r="O42" s="180">
        <f t="shared" si="22"/>
        <v>616</v>
      </c>
      <c r="P42" s="180">
        <f t="shared" si="22"/>
        <v>3</v>
      </c>
      <c r="Q42" s="180">
        <f t="shared" si="22"/>
        <v>89.397321428571431</v>
      </c>
      <c r="R42" s="180">
        <f t="shared" si="22"/>
        <v>135.5</v>
      </c>
      <c r="S42" s="180">
        <f t="shared" si="22"/>
        <v>19.899999999999999</v>
      </c>
      <c r="T42" s="180">
        <f t="shared" si="22"/>
        <v>30.1</v>
      </c>
      <c r="U42" s="180">
        <f t="shared" si="22"/>
        <v>9.4</v>
      </c>
      <c r="V42" s="180">
        <f t="shared" si="22"/>
        <v>1.9</v>
      </c>
      <c r="W42" s="180">
        <f t="shared" si="22"/>
        <v>0.8</v>
      </c>
      <c r="X42" s="180">
        <f t="shared" si="22"/>
        <v>0</v>
      </c>
      <c r="Y42" s="180">
        <f t="shared" si="22"/>
        <v>0</v>
      </c>
      <c r="Z42" s="182">
        <f t="shared" si="22"/>
        <v>138</v>
      </c>
      <c r="AA42" s="182">
        <f t="shared" si="22"/>
        <v>20.7</v>
      </c>
      <c r="AB42" s="182">
        <f t="shared" si="22"/>
        <v>84.565217391304344</v>
      </c>
      <c r="AC42" s="182">
        <f t="shared" si="22"/>
        <v>6.6</v>
      </c>
      <c r="AD42" s="182">
        <f t="shared" si="22"/>
        <v>1.1499999999999999</v>
      </c>
      <c r="AE42" s="182">
        <f t="shared" si="22"/>
        <v>65.957446808510639</v>
      </c>
      <c r="AF42" s="180"/>
      <c r="AG42" s="180"/>
      <c r="AH42" s="180"/>
      <c r="AI42" s="180"/>
      <c r="AJ42" s="180"/>
      <c r="AK42" s="184"/>
      <c r="AL42" s="180">
        <f t="shared" ref="AL42:BE42" si="23">MIN(AL9:AL39)</f>
        <v>0</v>
      </c>
      <c r="AM42" s="180">
        <f t="shared" si="23"/>
        <v>0</v>
      </c>
      <c r="AN42" s="180">
        <f t="shared" si="23"/>
        <v>0</v>
      </c>
      <c r="AO42" s="180">
        <f t="shared" si="23"/>
        <v>500</v>
      </c>
      <c r="AP42" s="180">
        <f t="shared" si="23"/>
        <v>150.9433962264151</v>
      </c>
      <c r="AQ42" s="180">
        <f t="shared" si="23"/>
        <v>3060</v>
      </c>
      <c r="AR42" s="180">
        <f t="shared" si="23"/>
        <v>9933</v>
      </c>
      <c r="AS42" s="180">
        <f t="shared" si="23"/>
        <v>91.7</v>
      </c>
      <c r="AT42" s="182">
        <f t="shared" si="23"/>
        <v>0.91824817518248181</v>
      </c>
      <c r="AU42" s="320">
        <f t="shared" si="23"/>
        <v>38.291017674325481</v>
      </c>
      <c r="AV42" s="325">
        <f t="shared" si="23"/>
        <v>8.6274509803921567E-2</v>
      </c>
      <c r="AW42" s="318">
        <f t="shared" si="23"/>
        <v>0</v>
      </c>
      <c r="AX42" s="182">
        <f t="shared" si="23"/>
        <v>0</v>
      </c>
      <c r="AY42" s="323">
        <f t="shared" si="23"/>
        <v>0</v>
      </c>
      <c r="AZ42" s="363">
        <f t="shared" si="23"/>
        <v>0</v>
      </c>
      <c r="BA42" s="364">
        <f t="shared" si="23"/>
        <v>0</v>
      </c>
      <c r="BB42" s="364">
        <f t="shared" si="23"/>
        <v>1.53</v>
      </c>
      <c r="BC42" s="318">
        <f t="shared" si="23"/>
        <v>14.34</v>
      </c>
      <c r="BD42" s="364">
        <f t="shared" si="23"/>
        <v>12.75</v>
      </c>
      <c r="BE42" s="350">
        <f t="shared" si="23"/>
        <v>0</v>
      </c>
      <c r="BF42" s="350">
        <f t="shared" ref="BF42:BP42" si="24">+MIN(BF9:BF39)</f>
        <v>0</v>
      </c>
      <c r="BG42" s="180">
        <f t="shared" si="24"/>
        <v>0</v>
      </c>
      <c r="BH42" s="180">
        <f t="shared" si="24"/>
        <v>0</v>
      </c>
      <c r="BI42" s="180">
        <f t="shared" si="24"/>
        <v>0</v>
      </c>
      <c r="BJ42" s="180">
        <f t="shared" si="24"/>
        <v>0</v>
      </c>
      <c r="BK42" s="180">
        <f t="shared" si="24"/>
        <v>0</v>
      </c>
      <c r="BL42" s="182">
        <f t="shared" si="24"/>
        <v>0</v>
      </c>
      <c r="BM42" s="181">
        <f t="shared" si="24"/>
        <v>0</v>
      </c>
      <c r="BN42" s="180">
        <f t="shared" si="24"/>
        <v>0</v>
      </c>
      <c r="BO42" s="180">
        <f t="shared" si="24"/>
        <v>0</v>
      </c>
      <c r="BP42" s="183">
        <f t="shared" si="24"/>
        <v>0</v>
      </c>
      <c r="BR42" s="472">
        <f>MIN(BR9:BR39)</f>
        <v>4.032258064516129</v>
      </c>
      <c r="BS42" s="364"/>
      <c r="BT42" s="473">
        <f>MIN(BT9:BT39)</f>
        <v>0</v>
      </c>
      <c r="BU42" s="473">
        <f>MIN(BU9:BU39)</f>
        <v>14913.823255813955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560</v>
      </c>
      <c r="D43" s="185">
        <f>+MAX(D9:D39)</f>
        <v>0</v>
      </c>
      <c r="E43" s="185">
        <f t="shared" ref="E43:AE43" si="25">+MAX(E9:E39)</f>
        <v>7.98</v>
      </c>
      <c r="F43" s="185">
        <f t="shared" si="25"/>
        <v>7.52</v>
      </c>
      <c r="G43" s="185">
        <f t="shared" si="25"/>
        <v>3440</v>
      </c>
      <c r="H43" s="185">
        <f t="shared" si="25"/>
        <v>2960</v>
      </c>
      <c r="I43" s="185">
        <f t="shared" si="25"/>
        <v>364</v>
      </c>
      <c r="J43" s="185">
        <f t="shared" si="25"/>
        <v>32</v>
      </c>
      <c r="K43" s="185">
        <f t="shared" si="25"/>
        <v>95.439739413680783</v>
      </c>
      <c r="L43" s="185">
        <f t="shared" si="25"/>
        <v>1014</v>
      </c>
      <c r="M43" s="185">
        <f t="shared" si="25"/>
        <v>24.8</v>
      </c>
      <c r="N43" s="185">
        <f t="shared" si="25"/>
        <v>98.409090909090907</v>
      </c>
      <c r="O43" s="185">
        <f t="shared" si="25"/>
        <v>1690</v>
      </c>
      <c r="P43" s="185">
        <f t="shared" si="25"/>
        <v>124</v>
      </c>
      <c r="Q43" s="185">
        <f t="shared" si="25"/>
        <v>99.512987012987011</v>
      </c>
      <c r="R43" s="185">
        <f t="shared" si="25"/>
        <v>147.1</v>
      </c>
      <c r="S43" s="185">
        <f t="shared" si="25"/>
        <v>20.2</v>
      </c>
      <c r="T43" s="185">
        <f t="shared" si="25"/>
        <v>85.5</v>
      </c>
      <c r="U43" s="185">
        <f t="shared" si="25"/>
        <v>17.5</v>
      </c>
      <c r="V43" s="185">
        <f t="shared" si="25"/>
        <v>2.5</v>
      </c>
      <c r="W43" s="185">
        <f t="shared" si="25"/>
        <v>1.1000000000000001</v>
      </c>
      <c r="X43" s="185">
        <f t="shared" si="25"/>
        <v>0</v>
      </c>
      <c r="Y43" s="185">
        <f t="shared" si="25"/>
        <v>0</v>
      </c>
      <c r="Z43" s="187">
        <f t="shared" si="25"/>
        <v>149</v>
      </c>
      <c r="AA43" s="187">
        <f t="shared" si="25"/>
        <v>21.3</v>
      </c>
      <c r="AB43" s="187">
        <f t="shared" si="25"/>
        <v>86.107382550335572</v>
      </c>
      <c r="AC43" s="187">
        <f t="shared" si="25"/>
        <v>9.4</v>
      </c>
      <c r="AD43" s="187">
        <f t="shared" si="25"/>
        <v>3.2</v>
      </c>
      <c r="AE43" s="187">
        <f t="shared" si="25"/>
        <v>82.575757575757564</v>
      </c>
      <c r="AF43" s="185"/>
      <c r="AG43" s="185"/>
      <c r="AH43" s="185"/>
      <c r="AI43" s="185"/>
      <c r="AJ43" s="185"/>
      <c r="AK43" s="188"/>
      <c r="AL43" s="185">
        <f t="shared" ref="AL43:BE43" si="26">MAX(AL9:AL39)</f>
        <v>0</v>
      </c>
      <c r="AM43" s="185">
        <f t="shared" si="26"/>
        <v>0</v>
      </c>
      <c r="AN43" s="185">
        <f t="shared" si="26"/>
        <v>0</v>
      </c>
      <c r="AO43" s="185">
        <f t="shared" si="26"/>
        <v>900</v>
      </c>
      <c r="AP43" s="185">
        <f t="shared" si="26"/>
        <v>228.75816993464053</v>
      </c>
      <c r="AQ43" s="185">
        <f t="shared" si="26"/>
        <v>5300</v>
      </c>
      <c r="AR43" s="185">
        <f t="shared" si="26"/>
        <v>14800</v>
      </c>
      <c r="AS43" s="185">
        <f t="shared" si="26"/>
        <v>94.54</v>
      </c>
      <c r="AT43" s="187">
        <f t="shared" si="26"/>
        <v>2.016025641025641</v>
      </c>
      <c r="AU43" s="321">
        <f t="shared" si="26"/>
        <v>47.624099696399568</v>
      </c>
      <c r="AV43" s="326">
        <f t="shared" si="26"/>
        <v>0.19132075471698112</v>
      </c>
      <c r="AW43" s="319">
        <f t="shared" si="26"/>
        <v>0</v>
      </c>
      <c r="AX43" s="187">
        <f t="shared" si="26"/>
        <v>0</v>
      </c>
      <c r="AY43" s="324">
        <f t="shared" si="26"/>
        <v>0</v>
      </c>
      <c r="AZ43" s="365">
        <f t="shared" si="26"/>
        <v>0</v>
      </c>
      <c r="BA43" s="366">
        <f t="shared" si="26"/>
        <v>0</v>
      </c>
      <c r="BB43" s="366">
        <f t="shared" si="26"/>
        <v>1.9</v>
      </c>
      <c r="BC43" s="319">
        <f t="shared" si="26"/>
        <v>14.34</v>
      </c>
      <c r="BD43" s="366">
        <f t="shared" si="26"/>
        <v>13.85</v>
      </c>
      <c r="BE43" s="351">
        <f t="shared" si="26"/>
        <v>0</v>
      </c>
      <c r="BF43" s="351">
        <f t="shared" ref="BF43:BP43" si="27">+MAX(BF9:BF39)</f>
        <v>0</v>
      </c>
      <c r="BG43" s="185">
        <f t="shared" si="27"/>
        <v>0</v>
      </c>
      <c r="BH43" s="185">
        <f t="shared" si="27"/>
        <v>0</v>
      </c>
      <c r="BI43" s="185">
        <f t="shared" si="27"/>
        <v>0</v>
      </c>
      <c r="BJ43" s="185">
        <f t="shared" si="27"/>
        <v>0</v>
      </c>
      <c r="BK43" s="185">
        <f t="shared" si="27"/>
        <v>0</v>
      </c>
      <c r="BL43" s="187">
        <f t="shared" si="27"/>
        <v>0</v>
      </c>
      <c r="BM43" s="186">
        <f t="shared" si="27"/>
        <v>0</v>
      </c>
      <c r="BN43" s="185">
        <f t="shared" si="27"/>
        <v>0</v>
      </c>
      <c r="BO43" s="185">
        <f t="shared" si="27"/>
        <v>0</v>
      </c>
      <c r="BP43" s="352">
        <f t="shared" si="27"/>
        <v>0</v>
      </c>
      <c r="BR43" s="476">
        <f>MAX(BR9:BR39)</f>
        <v>4.032258064516129</v>
      </c>
      <c r="BS43" s="478"/>
      <c r="BT43" s="477">
        <f>MAX(BT9:BT39)</f>
        <v>125</v>
      </c>
      <c r="BU43" s="477">
        <f>MAX(BU9:BU39)</f>
        <v>26442.480620155038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62" priority="5">
      <formula>IF(AND($AI9="H",$AH9="B"),1,0)</formula>
    </cfRule>
    <cfRule type="expression" dxfId="61" priority="6">
      <formula>IF($AI9="H",1,0)</formula>
    </cfRule>
  </conditionalFormatting>
  <conditionalFormatting sqref="AP9:AP39">
    <cfRule type="expression" dxfId="60" priority="3">
      <formula>IF(AND($AI9="H",$AH9="B"),1,0)</formula>
    </cfRule>
    <cfRule type="expression" dxfId="59" priority="4">
      <formula>IF($AI9="H",1,0)</formula>
    </cfRule>
  </conditionalFormatting>
  <conditionalFormatting sqref="AT9:AV39">
    <cfRule type="expression" dxfId="58" priority="1">
      <formula>IF(AND($AI9="H",$AH9="B"),1,0)</formula>
    </cfRule>
    <cfRule type="expression" dxfId="57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opLeftCell="AJ1" zoomScale="55" zoomScaleNormal="55" workbookViewId="0">
      <selection activeCell="I7" sqref="I7:Z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90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51</v>
      </c>
      <c r="B9" s="224">
        <v>1</v>
      </c>
      <c r="C9" s="158">
        <v>408.5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481"/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1.1790065604498594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81">
        <f>125/30</f>
        <v>4.166666666666667</v>
      </c>
      <c r="BS9" s="482">
        <v>5</v>
      </c>
      <c r="BT9" s="469">
        <f>BS9*25</f>
        <v>125</v>
      </c>
      <c r="BU9" s="469" t="str">
        <f t="shared" ref="BU9:BU41" si="1">IF(AQ9="","",((1+BV9)*AQ9/BV9))</f>
        <v/>
      </c>
      <c r="BV9" s="470">
        <f>IF(C9="","",(BT9+BR9)/C9)</f>
        <v>0.3161974704202366</v>
      </c>
      <c r="BW9" s="471"/>
      <c r="BX9" s="481"/>
      <c r="BY9" s="469" t="str">
        <f>IF(AQ9="","",BX9*BW9*1000/AQ9)</f>
        <v/>
      </c>
    </row>
    <row r="10" spans="1:264" s="34" customFormat="1" ht="24.9" customHeight="1" x14ac:dyDescent="0.3">
      <c r="A10" s="225" t="s">
        <v>52</v>
      </c>
      <c r="B10" s="226">
        <v>2</v>
      </c>
      <c r="C10" s="162">
        <v>408.5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483"/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1.1790065604498594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81">
        <f t="shared" ref="BR10:BR38" si="10">125/30</f>
        <v>4.166666666666667</v>
      </c>
      <c r="BS10" s="482">
        <v>5</v>
      </c>
      <c r="BT10" s="469">
        <f t="shared" ref="BT10:BT39" si="11">BS10*25</f>
        <v>125</v>
      </c>
      <c r="BU10" s="469" t="str">
        <f t="shared" si="1"/>
        <v/>
      </c>
      <c r="BV10" s="470">
        <f t="shared" ref="BV10:BV39" si="12">IF(C10="","",(BT10+BR10)/C10)</f>
        <v>0.3161974704202366</v>
      </c>
      <c r="BW10" s="471"/>
      <c r="BX10" s="483"/>
      <c r="BY10" s="469" t="str">
        <f t="shared" ref="BY10:BY39" si="13">IF(AQ10="","",BX10*BW10*1000/AQ10)</f>
        <v/>
      </c>
    </row>
    <row r="11" spans="1:264" s="34" customFormat="1" ht="24.9" customHeight="1" x14ac:dyDescent="0.3">
      <c r="A11" s="223" t="s">
        <v>53</v>
      </c>
      <c r="B11" s="226">
        <v>3</v>
      </c>
      <c r="C11" s="162">
        <v>305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4">IF(AND(R11&lt;&gt;"",V11&lt;&gt;"",X11&lt;&gt;""),R11+V11+X11,"")</f>
        <v/>
      </c>
      <c r="AA11" s="331" t="str">
        <f t="shared" si="14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3">
        <v>860</v>
      </c>
      <c r="AP11" s="331" t="str">
        <f t="shared" si="7"/>
        <v/>
      </c>
      <c r="AQ11" s="342"/>
      <c r="AR11" s="342"/>
      <c r="AS11" s="328"/>
      <c r="AT11" s="479">
        <f t="shared" si="0"/>
        <v>1.5530864197530865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81">
        <f t="shared" si="10"/>
        <v>4.166666666666667</v>
      </c>
      <c r="BS11" s="482">
        <v>4</v>
      </c>
      <c r="BT11" s="469">
        <f t="shared" si="11"/>
        <v>100</v>
      </c>
      <c r="BU11" s="469" t="str">
        <f t="shared" si="1"/>
        <v/>
      </c>
      <c r="BV11" s="470">
        <f t="shared" si="12"/>
        <v>0.34153005464480873</v>
      </c>
      <c r="BW11" s="471">
        <v>1</v>
      </c>
      <c r="BX11" s="483">
        <v>860</v>
      </c>
      <c r="BY11" s="469" t="str">
        <f t="shared" si="13"/>
        <v/>
      </c>
    </row>
    <row r="12" spans="1:264" s="34" customFormat="1" ht="24.9" customHeight="1" x14ac:dyDescent="0.3">
      <c r="A12" s="225" t="s">
        <v>47</v>
      </c>
      <c r="B12" s="226">
        <v>4</v>
      </c>
      <c r="C12" s="162">
        <v>415</v>
      </c>
      <c r="D12" s="162"/>
      <c r="E12" s="159">
        <v>7.4</v>
      </c>
      <c r="F12" s="159">
        <v>7.55</v>
      </c>
      <c r="G12" s="158">
        <v>3070</v>
      </c>
      <c r="H12" s="158">
        <v>2770</v>
      </c>
      <c r="I12" s="297">
        <v>295</v>
      </c>
      <c r="J12" s="297">
        <v>23</v>
      </c>
      <c r="K12" s="457">
        <f t="shared" si="2"/>
        <v>92.20338983050847</v>
      </c>
      <c r="L12" s="297">
        <v>590</v>
      </c>
      <c r="M12" s="297">
        <v>11</v>
      </c>
      <c r="N12" s="457">
        <f t="shared" si="3"/>
        <v>98.135593220338976</v>
      </c>
      <c r="O12" s="297">
        <v>995</v>
      </c>
      <c r="P12" s="297">
        <v>56</v>
      </c>
      <c r="Q12" s="457">
        <f t="shared" si="4"/>
        <v>94.371859296482413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4"/>
        <v/>
      </c>
      <c r="AA12" s="331" t="str">
        <f t="shared" si="14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 t="s">
        <v>215</v>
      </c>
      <c r="AI12" s="158" t="s">
        <v>216</v>
      </c>
      <c r="AJ12" s="158" t="s">
        <v>217</v>
      </c>
      <c r="AK12" s="305" t="s">
        <v>217</v>
      </c>
      <c r="AL12" s="339"/>
      <c r="AM12" s="245"/>
      <c r="AN12" s="245"/>
      <c r="AO12" s="483">
        <v>800</v>
      </c>
      <c r="AP12" s="331">
        <f t="shared" si="7"/>
        <v>275.86206896551727</v>
      </c>
      <c r="AQ12" s="342">
        <v>2900</v>
      </c>
      <c r="AR12" s="342">
        <v>9960</v>
      </c>
      <c r="AS12" s="328">
        <v>89.61</v>
      </c>
      <c r="AT12" s="479">
        <f t="shared" si="0"/>
        <v>1.2213592233009709</v>
      </c>
      <c r="AU12" s="331">
        <f t="shared" si="8"/>
        <v>35.735135664609658</v>
      </c>
      <c r="AV12" s="479">
        <f t="shared" si="9"/>
        <v>0.20344827586206896</v>
      </c>
      <c r="AW12" s="312"/>
      <c r="AX12" s="164"/>
      <c r="AY12" s="313"/>
      <c r="AZ12" s="355"/>
      <c r="BA12" s="356"/>
      <c r="BB12" s="356">
        <v>1.92</v>
      </c>
      <c r="BC12" s="347"/>
      <c r="BD12" s="347">
        <v>14.57</v>
      </c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81">
        <f t="shared" si="10"/>
        <v>4.166666666666667</v>
      </c>
      <c r="BS12" s="482">
        <v>4</v>
      </c>
      <c r="BT12" s="469">
        <f t="shared" si="11"/>
        <v>100</v>
      </c>
      <c r="BU12" s="469">
        <f t="shared" si="1"/>
        <v>14453.599999999999</v>
      </c>
      <c r="BV12" s="470">
        <f t="shared" si="12"/>
        <v>0.25100401606425704</v>
      </c>
      <c r="BW12" s="471">
        <v>1</v>
      </c>
      <c r="BX12" s="483">
        <v>860</v>
      </c>
      <c r="BY12" s="469">
        <f t="shared" si="13"/>
        <v>296.55172413793105</v>
      </c>
    </row>
    <row r="13" spans="1:264" s="34" customFormat="1" ht="24.9" customHeight="1" x14ac:dyDescent="0.3">
      <c r="A13" s="223" t="s">
        <v>48</v>
      </c>
      <c r="B13" s="226">
        <v>5</v>
      </c>
      <c r="C13" s="162">
        <v>394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4"/>
        <v/>
      </c>
      <c r="AA13" s="331" t="str">
        <f t="shared" si="14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483">
        <v>780</v>
      </c>
      <c r="AP13" s="331" t="str">
        <f t="shared" si="7"/>
        <v/>
      </c>
      <c r="AQ13" s="342"/>
      <c r="AR13" s="342"/>
      <c r="AS13" s="328"/>
      <c r="AT13" s="479">
        <f t="shared" si="0"/>
        <v>1.2732793522267207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81">
        <f t="shared" si="10"/>
        <v>4.166666666666667</v>
      </c>
      <c r="BS13" s="482">
        <v>4</v>
      </c>
      <c r="BT13" s="469">
        <f t="shared" si="11"/>
        <v>100</v>
      </c>
      <c r="BU13" s="469" t="str">
        <f t="shared" si="1"/>
        <v/>
      </c>
      <c r="BV13" s="470">
        <f t="shared" si="12"/>
        <v>0.26438240270727581</v>
      </c>
      <c r="BW13" s="471">
        <v>1</v>
      </c>
      <c r="BX13" s="483">
        <v>780</v>
      </c>
      <c r="BY13" s="469" t="str">
        <f t="shared" si="13"/>
        <v/>
      </c>
    </row>
    <row r="14" spans="1:264" s="34" customFormat="1" ht="24.9" customHeight="1" x14ac:dyDescent="0.3">
      <c r="A14" s="225" t="s">
        <v>49</v>
      </c>
      <c r="B14" s="226">
        <v>6</v>
      </c>
      <c r="C14" s="162">
        <v>402</v>
      </c>
      <c r="D14" s="162"/>
      <c r="E14" s="159">
        <v>7.44</v>
      </c>
      <c r="F14" s="159">
        <v>7.48</v>
      </c>
      <c r="G14" s="158">
        <v>3130</v>
      </c>
      <c r="H14" s="158">
        <v>2710</v>
      </c>
      <c r="I14" s="297">
        <v>308</v>
      </c>
      <c r="J14" s="297">
        <v>21</v>
      </c>
      <c r="K14" s="457">
        <f t="shared" si="2"/>
        <v>93.181818181818173</v>
      </c>
      <c r="L14" s="297"/>
      <c r="M14" s="297"/>
      <c r="N14" s="457" t="str">
        <f t="shared" si="3"/>
        <v/>
      </c>
      <c r="O14" s="297">
        <v>871</v>
      </c>
      <c r="P14" s="297">
        <v>49</v>
      </c>
      <c r="Q14" s="457">
        <f t="shared" si="4"/>
        <v>94.374282433983922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4"/>
        <v/>
      </c>
      <c r="AA14" s="331" t="str">
        <f t="shared" si="14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 t="s">
        <v>215</v>
      </c>
      <c r="AI14" s="158" t="s">
        <v>216</v>
      </c>
      <c r="AJ14" s="158" t="s">
        <v>217</v>
      </c>
      <c r="AK14" s="305" t="s">
        <v>217</v>
      </c>
      <c r="AL14" s="339"/>
      <c r="AM14" s="245"/>
      <c r="AN14" s="245"/>
      <c r="AO14" s="483">
        <v>650</v>
      </c>
      <c r="AP14" s="331" t="str">
        <f t="shared" si="7"/>
        <v/>
      </c>
      <c r="AQ14" s="342"/>
      <c r="AR14" s="342"/>
      <c r="AS14" s="328"/>
      <c r="AT14" s="479">
        <f t="shared" si="0"/>
        <v>1.2529880478087649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81">
        <f t="shared" si="10"/>
        <v>4.166666666666667</v>
      </c>
      <c r="BS14" s="482">
        <v>4</v>
      </c>
      <c r="BT14" s="469">
        <f t="shared" si="11"/>
        <v>100</v>
      </c>
      <c r="BU14" s="469" t="str">
        <f t="shared" si="1"/>
        <v/>
      </c>
      <c r="BV14" s="470">
        <f t="shared" si="12"/>
        <v>0.25912106135986734</v>
      </c>
      <c r="BW14" s="471">
        <v>1</v>
      </c>
      <c r="BX14" s="483">
        <v>650</v>
      </c>
      <c r="BY14" s="469" t="str">
        <f t="shared" si="13"/>
        <v/>
      </c>
    </row>
    <row r="15" spans="1:264" s="34" customFormat="1" ht="24.9" customHeight="1" x14ac:dyDescent="0.3">
      <c r="A15" s="225" t="s">
        <v>50</v>
      </c>
      <c r="B15" s="226">
        <v>7</v>
      </c>
      <c r="C15" s="162">
        <v>402</v>
      </c>
      <c r="D15" s="162"/>
      <c r="E15" s="159"/>
      <c r="F15" s="159"/>
      <c r="G15" s="158"/>
      <c r="H15" s="158"/>
      <c r="I15" s="297"/>
      <c r="J15" s="297"/>
      <c r="K15" s="457" t="str">
        <f t="shared" si="2"/>
        <v/>
      </c>
      <c r="L15" s="297"/>
      <c r="M15" s="297"/>
      <c r="N15" s="457" t="str">
        <f t="shared" si="3"/>
        <v/>
      </c>
      <c r="O15" s="297"/>
      <c r="P15" s="297"/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4"/>
        <v/>
      </c>
      <c r="AA15" s="331" t="str">
        <f t="shared" si="14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483"/>
      <c r="AP15" s="331" t="str">
        <f t="shared" si="7"/>
        <v/>
      </c>
      <c r="AQ15" s="342"/>
      <c r="AR15" s="342"/>
      <c r="AS15" s="328"/>
      <c r="AT15" s="479">
        <f t="shared" si="0"/>
        <v>1.2529880478087649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81">
        <f t="shared" si="10"/>
        <v>4.166666666666667</v>
      </c>
      <c r="BS15" s="482">
        <v>4</v>
      </c>
      <c r="BT15" s="469">
        <f t="shared" si="11"/>
        <v>100</v>
      </c>
      <c r="BU15" s="469" t="str">
        <f t="shared" si="1"/>
        <v/>
      </c>
      <c r="BV15" s="470">
        <f t="shared" si="12"/>
        <v>0.25912106135986734</v>
      </c>
      <c r="BW15" s="471"/>
      <c r="BX15" s="483"/>
      <c r="BY15" s="469" t="str">
        <f t="shared" si="13"/>
        <v/>
      </c>
    </row>
    <row r="16" spans="1:264" s="34" customFormat="1" ht="24.9" customHeight="1" x14ac:dyDescent="0.3">
      <c r="A16" s="225" t="s">
        <v>51</v>
      </c>
      <c r="B16" s="226">
        <v>8</v>
      </c>
      <c r="C16" s="162">
        <v>402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4"/>
        <v/>
      </c>
      <c r="AA16" s="331" t="str">
        <f t="shared" si="14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483"/>
      <c r="AP16" s="331" t="str">
        <f t="shared" si="7"/>
        <v/>
      </c>
      <c r="AQ16" s="342"/>
      <c r="AR16" s="342"/>
      <c r="AS16" s="328"/>
      <c r="AT16" s="479">
        <f t="shared" si="0"/>
        <v>1.2529880478087649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81">
        <f t="shared" si="10"/>
        <v>4.166666666666667</v>
      </c>
      <c r="BS16" s="482">
        <v>4</v>
      </c>
      <c r="BT16" s="469">
        <f t="shared" si="11"/>
        <v>100</v>
      </c>
      <c r="BU16" s="469" t="str">
        <f t="shared" si="1"/>
        <v/>
      </c>
      <c r="BV16" s="470">
        <f t="shared" si="12"/>
        <v>0.25912106135986734</v>
      </c>
      <c r="BW16" s="471"/>
      <c r="BX16" s="483"/>
      <c r="BY16" s="469" t="str">
        <f t="shared" si="13"/>
        <v/>
      </c>
    </row>
    <row r="17" spans="1:77" s="34" customFormat="1" ht="24.9" customHeight="1" x14ac:dyDescent="0.3">
      <c r="A17" s="225" t="s">
        <v>52</v>
      </c>
      <c r="B17" s="226">
        <v>9</v>
      </c>
      <c r="C17" s="162">
        <v>402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4"/>
        <v/>
      </c>
      <c r="AA17" s="331" t="str">
        <f t="shared" si="14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483"/>
      <c r="AP17" s="331" t="str">
        <f t="shared" si="7"/>
        <v/>
      </c>
      <c r="AQ17" s="342"/>
      <c r="AR17" s="342"/>
      <c r="AS17" s="328"/>
      <c r="AT17" s="479">
        <f t="shared" si="0"/>
        <v>1.2529880478087649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81">
        <f t="shared" si="10"/>
        <v>4.166666666666667</v>
      </c>
      <c r="BS17" s="482">
        <v>4</v>
      </c>
      <c r="BT17" s="469">
        <f t="shared" si="11"/>
        <v>100</v>
      </c>
      <c r="BU17" s="469" t="str">
        <f t="shared" si="1"/>
        <v/>
      </c>
      <c r="BV17" s="470">
        <f t="shared" si="12"/>
        <v>0.25912106135986734</v>
      </c>
      <c r="BW17" s="471"/>
      <c r="BX17" s="483"/>
      <c r="BY17" s="469" t="str">
        <f t="shared" si="13"/>
        <v/>
      </c>
    </row>
    <row r="18" spans="1:77" s="34" customFormat="1" ht="24.9" customHeight="1" x14ac:dyDescent="0.3">
      <c r="A18" s="225" t="s">
        <v>53</v>
      </c>
      <c r="B18" s="226">
        <v>10</v>
      </c>
      <c r="C18" s="162">
        <v>402</v>
      </c>
      <c r="D18" s="162"/>
      <c r="E18" s="159"/>
      <c r="F18" s="159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4"/>
        <v/>
      </c>
      <c r="AA18" s="331" t="str">
        <f t="shared" si="14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3"/>
      <c r="AP18" s="331" t="str">
        <f t="shared" si="7"/>
        <v/>
      </c>
      <c r="AQ18" s="342"/>
      <c r="AR18" s="342"/>
      <c r="AS18" s="328"/>
      <c r="AT18" s="479">
        <f t="shared" si="0"/>
        <v>1.2529880478087649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81">
        <f t="shared" si="10"/>
        <v>4.166666666666667</v>
      </c>
      <c r="BS18" s="482">
        <v>4</v>
      </c>
      <c r="BT18" s="469">
        <f t="shared" si="11"/>
        <v>100</v>
      </c>
      <c r="BU18" s="469" t="str">
        <f t="shared" si="1"/>
        <v/>
      </c>
      <c r="BV18" s="470">
        <f t="shared" si="12"/>
        <v>0.25912106135986734</v>
      </c>
      <c r="BW18" s="471"/>
      <c r="BX18" s="483"/>
      <c r="BY18" s="469" t="str">
        <f t="shared" si="13"/>
        <v/>
      </c>
    </row>
    <row r="19" spans="1:77" s="34" customFormat="1" ht="24.9" customHeight="1" x14ac:dyDescent="0.3">
      <c r="A19" s="225" t="s">
        <v>47</v>
      </c>
      <c r="B19" s="226">
        <v>11</v>
      </c>
      <c r="C19" s="162">
        <v>397</v>
      </c>
      <c r="D19" s="162"/>
      <c r="E19" s="159">
        <v>7.33</v>
      </c>
      <c r="F19" s="159">
        <v>7.43</v>
      </c>
      <c r="G19" s="158">
        <v>2960</v>
      </c>
      <c r="H19" s="158">
        <v>2590</v>
      </c>
      <c r="I19" s="297">
        <v>249</v>
      </c>
      <c r="J19" s="297">
        <v>16</v>
      </c>
      <c r="K19" s="457">
        <f t="shared" si="2"/>
        <v>93.574297188755011</v>
      </c>
      <c r="L19" s="297">
        <v>571</v>
      </c>
      <c r="M19" s="297">
        <v>11</v>
      </c>
      <c r="N19" s="457">
        <f t="shared" si="3"/>
        <v>98.073555166374788</v>
      </c>
      <c r="O19" s="297">
        <v>952</v>
      </c>
      <c r="P19" s="297">
        <v>54</v>
      </c>
      <c r="Q19" s="457">
        <f t="shared" si="4"/>
        <v>94.327731092436977</v>
      </c>
      <c r="R19" s="297">
        <v>46.1</v>
      </c>
      <c r="S19" s="297">
        <v>31.8</v>
      </c>
      <c r="T19" s="159">
        <v>41.5</v>
      </c>
      <c r="U19" s="159">
        <v>26</v>
      </c>
      <c r="V19" s="159">
        <v>0.9</v>
      </c>
      <c r="W19" s="159">
        <v>0.7</v>
      </c>
      <c r="X19" s="159">
        <v>0</v>
      </c>
      <c r="Y19" s="159">
        <v>0</v>
      </c>
      <c r="Z19" s="331">
        <f t="shared" si="14"/>
        <v>47</v>
      </c>
      <c r="AA19" s="331">
        <f t="shared" si="14"/>
        <v>32.5</v>
      </c>
      <c r="AB19" s="330">
        <f t="shared" si="5"/>
        <v>30.851063829787233</v>
      </c>
      <c r="AC19" s="159">
        <v>8.6</v>
      </c>
      <c r="AD19" s="159">
        <v>2.9</v>
      </c>
      <c r="AE19" s="175">
        <f t="shared" si="6"/>
        <v>66.279069767441854</v>
      </c>
      <c r="AF19" s="158"/>
      <c r="AG19" s="158"/>
      <c r="AH19" s="121" t="s">
        <v>215</v>
      </c>
      <c r="AI19" s="158" t="s">
        <v>216</v>
      </c>
      <c r="AJ19" s="158" t="s">
        <v>217</v>
      </c>
      <c r="AK19" s="305" t="s">
        <v>217</v>
      </c>
      <c r="AL19" s="339"/>
      <c r="AM19" s="245"/>
      <c r="AN19" s="245"/>
      <c r="AO19" s="483">
        <v>700</v>
      </c>
      <c r="AP19" s="331">
        <f t="shared" si="7"/>
        <v>221.51898734177215</v>
      </c>
      <c r="AQ19" s="342">
        <v>3160</v>
      </c>
      <c r="AR19" s="342">
        <v>10600</v>
      </c>
      <c r="AS19" s="328">
        <v>89.24</v>
      </c>
      <c r="AT19" s="479">
        <f t="shared" si="0"/>
        <v>1.2655935613682092</v>
      </c>
      <c r="AU19" s="331">
        <f t="shared" si="8"/>
        <v>39.344664678402701</v>
      </c>
      <c r="AV19" s="479">
        <f t="shared" si="9"/>
        <v>0.18069620253164556</v>
      </c>
      <c r="AW19" s="312"/>
      <c r="AX19" s="164"/>
      <c r="AY19" s="313"/>
      <c r="AZ19" s="355"/>
      <c r="BA19" s="356"/>
      <c r="BB19" s="356">
        <v>1.42</v>
      </c>
      <c r="BC19" s="347"/>
      <c r="BD19" s="347">
        <v>14.19</v>
      </c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81">
        <f t="shared" si="10"/>
        <v>4.166666666666667</v>
      </c>
      <c r="BS19" s="482">
        <v>4</v>
      </c>
      <c r="BT19" s="469">
        <f t="shared" si="11"/>
        <v>100</v>
      </c>
      <c r="BU19" s="469">
        <f t="shared" si="1"/>
        <v>15203.391999999998</v>
      </c>
      <c r="BV19" s="470">
        <f t="shared" si="12"/>
        <v>0.26238455079764905</v>
      </c>
      <c r="BW19" s="471">
        <v>1</v>
      </c>
      <c r="BX19" s="483">
        <v>700</v>
      </c>
      <c r="BY19" s="469">
        <f t="shared" si="13"/>
        <v>221.51898734177215</v>
      </c>
    </row>
    <row r="20" spans="1:77" s="34" customFormat="1" ht="24.9" customHeight="1" x14ac:dyDescent="0.3">
      <c r="A20" s="225" t="s">
        <v>48</v>
      </c>
      <c r="B20" s="226">
        <v>12</v>
      </c>
      <c r="C20" s="162">
        <v>378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4"/>
        <v/>
      </c>
      <c r="AA20" s="331" t="str">
        <f t="shared" si="14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/>
      <c r="AM20" s="245">
        <v>0</v>
      </c>
      <c r="AN20" s="245"/>
      <c r="AO20" s="483">
        <v>600</v>
      </c>
      <c r="AP20" s="331" t="str">
        <f t="shared" si="7"/>
        <v/>
      </c>
      <c r="AQ20" s="342"/>
      <c r="AR20" s="342"/>
      <c r="AS20" s="328"/>
      <c r="AT20" s="479">
        <f t="shared" si="0"/>
        <v>1.3158995815899581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81">
        <f t="shared" si="10"/>
        <v>4.166666666666667</v>
      </c>
      <c r="BS20" s="482">
        <v>4</v>
      </c>
      <c r="BT20" s="469">
        <f t="shared" si="11"/>
        <v>100</v>
      </c>
      <c r="BU20" s="469" t="str">
        <f t="shared" si="1"/>
        <v/>
      </c>
      <c r="BV20" s="470">
        <f t="shared" si="12"/>
        <v>0.27557319223985893</v>
      </c>
      <c r="BW20" s="471">
        <v>2</v>
      </c>
      <c r="BX20" s="483">
        <v>300</v>
      </c>
      <c r="BY20" s="469" t="str">
        <f t="shared" si="13"/>
        <v/>
      </c>
    </row>
    <row r="21" spans="1:77" s="34" customFormat="1" ht="24.9" customHeight="1" x14ac:dyDescent="0.3">
      <c r="A21" s="225" t="s">
        <v>49</v>
      </c>
      <c r="B21" s="226">
        <v>13</v>
      </c>
      <c r="C21" s="162">
        <v>363</v>
      </c>
      <c r="D21" s="162"/>
      <c r="E21" s="159"/>
      <c r="F21" s="159">
        <v>7.5</v>
      </c>
      <c r="G21" s="158"/>
      <c r="H21" s="158">
        <v>2566</v>
      </c>
      <c r="I21" s="297"/>
      <c r="J21" s="297">
        <v>26</v>
      </c>
      <c r="K21" s="457" t="str">
        <f t="shared" si="2"/>
        <v/>
      </c>
      <c r="L21" s="297"/>
      <c r="M21" s="297">
        <v>14</v>
      </c>
      <c r="N21" s="457" t="str">
        <f t="shared" si="3"/>
        <v/>
      </c>
      <c r="O21" s="297"/>
      <c r="P21" s="297">
        <v>63</v>
      </c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4"/>
        <v/>
      </c>
      <c r="AA21" s="331" t="str">
        <f t="shared" si="14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 t="s">
        <v>215</v>
      </c>
      <c r="AI21" s="158" t="s">
        <v>218</v>
      </c>
      <c r="AJ21" s="158" t="s">
        <v>217</v>
      </c>
      <c r="AK21" s="305" t="s">
        <v>217</v>
      </c>
      <c r="AL21" s="339"/>
      <c r="AM21" s="245">
        <v>0</v>
      </c>
      <c r="AN21" s="245"/>
      <c r="AO21" s="483">
        <v>980</v>
      </c>
      <c r="AP21" s="331" t="str">
        <f t="shared" si="7"/>
        <v/>
      </c>
      <c r="AQ21" s="342"/>
      <c r="AR21" s="342"/>
      <c r="AS21" s="328"/>
      <c r="AT21" s="479">
        <f t="shared" si="0"/>
        <v>1.3585313174946003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81">
        <f t="shared" si="10"/>
        <v>4.166666666666667</v>
      </c>
      <c r="BS21" s="482">
        <v>4</v>
      </c>
      <c r="BT21" s="469">
        <f t="shared" si="11"/>
        <v>100</v>
      </c>
      <c r="BU21" s="469" t="str">
        <f t="shared" si="1"/>
        <v/>
      </c>
      <c r="BV21" s="470">
        <f t="shared" si="12"/>
        <v>0.28696051423324154</v>
      </c>
      <c r="BW21" s="471">
        <v>2</v>
      </c>
      <c r="BX21" s="483">
        <v>490</v>
      </c>
      <c r="BY21" s="469" t="str">
        <f t="shared" si="13"/>
        <v/>
      </c>
    </row>
    <row r="22" spans="1:77" s="34" customFormat="1" ht="24.9" customHeight="1" x14ac:dyDescent="0.3">
      <c r="A22" s="225" t="s">
        <v>50</v>
      </c>
      <c r="B22" s="226">
        <v>14</v>
      </c>
      <c r="C22" s="162">
        <v>342</v>
      </c>
      <c r="D22" s="162"/>
      <c r="E22" s="159">
        <v>7.28</v>
      </c>
      <c r="F22" s="159">
        <v>7.52</v>
      </c>
      <c r="G22" s="158">
        <v>2870</v>
      </c>
      <c r="H22" s="158">
        <v>2570</v>
      </c>
      <c r="I22" s="297">
        <v>334</v>
      </c>
      <c r="J22" s="297">
        <v>19</v>
      </c>
      <c r="K22" s="457">
        <f t="shared" si="2"/>
        <v>94.311377245508993</v>
      </c>
      <c r="L22" s="297"/>
      <c r="M22" s="297"/>
      <c r="N22" s="457" t="str">
        <f t="shared" si="3"/>
        <v/>
      </c>
      <c r="O22" s="297">
        <v>894</v>
      </c>
      <c r="P22" s="297">
        <v>51</v>
      </c>
      <c r="Q22" s="457">
        <f t="shared" si="4"/>
        <v>94.295302013422827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4"/>
        <v/>
      </c>
      <c r="AA22" s="331" t="str">
        <f t="shared" si="14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/>
      <c r="AM22" s="245"/>
      <c r="AN22" s="245"/>
      <c r="AO22" s="483">
        <v>800</v>
      </c>
      <c r="AP22" s="331" t="str">
        <f t="shared" si="7"/>
        <v/>
      </c>
      <c r="AQ22" s="342"/>
      <c r="AR22" s="342"/>
      <c r="AS22" s="328"/>
      <c r="AT22" s="479">
        <f t="shared" si="0"/>
        <v>1.4230769230769231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81">
        <f t="shared" si="10"/>
        <v>4.166666666666667</v>
      </c>
      <c r="BS22" s="482">
        <v>4</v>
      </c>
      <c r="BT22" s="469">
        <f t="shared" si="11"/>
        <v>100</v>
      </c>
      <c r="BU22" s="469" t="str">
        <f t="shared" si="1"/>
        <v/>
      </c>
      <c r="BV22" s="470">
        <f t="shared" si="12"/>
        <v>0.30458089668615984</v>
      </c>
      <c r="BW22" s="471">
        <v>2</v>
      </c>
      <c r="BX22" s="483">
        <v>400</v>
      </c>
      <c r="BY22" s="469" t="str">
        <f t="shared" si="13"/>
        <v/>
      </c>
    </row>
    <row r="23" spans="1:77" s="34" customFormat="1" ht="24.9" customHeight="1" x14ac:dyDescent="0.3">
      <c r="A23" s="225" t="s">
        <v>51</v>
      </c>
      <c r="B23" s="226">
        <v>15</v>
      </c>
      <c r="C23" s="162">
        <v>342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4"/>
        <v/>
      </c>
      <c r="AA23" s="331" t="str">
        <f t="shared" si="14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483"/>
      <c r="AP23" s="331" t="str">
        <f t="shared" si="7"/>
        <v/>
      </c>
      <c r="AQ23" s="342"/>
      <c r="AR23" s="342"/>
      <c r="AS23" s="328"/>
      <c r="AT23" s="479">
        <f t="shared" si="0"/>
        <v>1.4230769230769231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81">
        <f t="shared" si="10"/>
        <v>4.166666666666667</v>
      </c>
      <c r="BS23" s="482">
        <v>4</v>
      </c>
      <c r="BT23" s="469">
        <f t="shared" si="11"/>
        <v>100</v>
      </c>
      <c r="BU23" s="469" t="str">
        <f t="shared" si="1"/>
        <v/>
      </c>
      <c r="BV23" s="470">
        <f t="shared" si="12"/>
        <v>0.30458089668615984</v>
      </c>
      <c r="BW23" s="471"/>
      <c r="BX23" s="483"/>
      <c r="BY23" s="469" t="str">
        <f t="shared" si="13"/>
        <v/>
      </c>
    </row>
    <row r="24" spans="1:77" s="34" customFormat="1" ht="24.9" customHeight="1" x14ac:dyDescent="0.3">
      <c r="A24" s="225" t="s">
        <v>52</v>
      </c>
      <c r="B24" s="226">
        <v>16</v>
      </c>
      <c r="C24" s="162">
        <v>342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4"/>
        <v/>
      </c>
      <c r="AA24" s="331" t="str">
        <f t="shared" si="14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483"/>
      <c r="AP24" s="331" t="str">
        <f t="shared" si="7"/>
        <v/>
      </c>
      <c r="AQ24" s="342"/>
      <c r="AR24" s="342"/>
      <c r="AS24" s="328"/>
      <c r="AT24" s="479">
        <f t="shared" si="0"/>
        <v>1.4230769230769231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81">
        <f t="shared" si="10"/>
        <v>4.166666666666667</v>
      </c>
      <c r="BS24" s="482">
        <v>4</v>
      </c>
      <c r="BT24" s="469">
        <f t="shared" si="11"/>
        <v>100</v>
      </c>
      <c r="BU24" s="469" t="str">
        <f t="shared" si="1"/>
        <v/>
      </c>
      <c r="BV24" s="470">
        <f t="shared" si="12"/>
        <v>0.30458089668615984</v>
      </c>
      <c r="BW24" s="471"/>
      <c r="BX24" s="483"/>
      <c r="BY24" s="469" t="str">
        <f t="shared" si="13"/>
        <v/>
      </c>
    </row>
    <row r="25" spans="1:77" s="34" customFormat="1" ht="24.9" customHeight="1" x14ac:dyDescent="0.3">
      <c r="A25" s="225" t="s">
        <v>53</v>
      </c>
      <c r="B25" s="226">
        <v>17</v>
      </c>
      <c r="C25" s="162">
        <v>365</v>
      </c>
      <c r="D25" s="162"/>
      <c r="E25" s="159">
        <v>7.33</v>
      </c>
      <c r="F25" s="159">
        <v>7.4</v>
      </c>
      <c r="G25" s="158">
        <v>2980</v>
      </c>
      <c r="H25" s="158">
        <v>2800</v>
      </c>
      <c r="I25" s="297">
        <v>420</v>
      </c>
      <c r="J25" s="297">
        <v>27</v>
      </c>
      <c r="K25" s="457">
        <f t="shared" si="2"/>
        <v>93.571428571428569</v>
      </c>
      <c r="L25" s="297">
        <v>4000</v>
      </c>
      <c r="M25" s="297">
        <v>12</v>
      </c>
      <c r="N25" s="457">
        <f t="shared" si="3"/>
        <v>99.7</v>
      </c>
      <c r="O25" s="297">
        <v>6994</v>
      </c>
      <c r="P25" s="297">
        <v>60</v>
      </c>
      <c r="Q25" s="457">
        <f t="shared" si="4"/>
        <v>99.142121818701739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4"/>
        <v/>
      </c>
      <c r="AA25" s="331" t="str">
        <f t="shared" si="14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 t="s">
        <v>215</v>
      </c>
      <c r="AI25" s="158" t="s">
        <v>216</v>
      </c>
      <c r="AJ25" s="158" t="s">
        <v>217</v>
      </c>
      <c r="AK25" s="305" t="s">
        <v>217</v>
      </c>
      <c r="AL25" s="339"/>
      <c r="AM25" s="245">
        <v>0</v>
      </c>
      <c r="AN25" s="245"/>
      <c r="AO25" s="483">
        <v>950</v>
      </c>
      <c r="AP25" s="331">
        <f t="shared" si="7"/>
        <v>368.2170542635659</v>
      </c>
      <c r="AQ25" s="342">
        <v>2580</v>
      </c>
      <c r="AR25" s="342">
        <v>11767</v>
      </c>
      <c r="AS25" s="328">
        <v>89.49</v>
      </c>
      <c r="AT25" s="479">
        <f t="shared" si="0"/>
        <v>1.3526881720430108</v>
      </c>
      <c r="AU25" s="331">
        <f t="shared" si="8"/>
        <v>27.559530717085803</v>
      </c>
      <c r="AV25" s="479">
        <f t="shared" si="9"/>
        <v>1.5503875968992249</v>
      </c>
      <c r="AW25" s="312"/>
      <c r="AX25" s="164"/>
      <c r="AY25" s="313"/>
      <c r="AZ25" s="355"/>
      <c r="BA25" s="356"/>
      <c r="BB25" s="356">
        <v>2.17</v>
      </c>
      <c r="BC25" s="347"/>
      <c r="BD25" s="347">
        <v>15.42</v>
      </c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81">
        <f t="shared" si="10"/>
        <v>4.166666666666667</v>
      </c>
      <c r="BS25" s="482">
        <v>4</v>
      </c>
      <c r="BT25" s="469">
        <f t="shared" si="11"/>
        <v>100</v>
      </c>
      <c r="BU25" s="469">
        <f t="shared" si="1"/>
        <v>11620.319999999998</v>
      </c>
      <c r="BV25" s="470">
        <f t="shared" si="12"/>
        <v>0.28538812785388129</v>
      </c>
      <c r="BW25" s="471">
        <v>1</v>
      </c>
      <c r="BX25" s="483">
        <v>950</v>
      </c>
      <c r="BY25" s="469">
        <f t="shared" si="13"/>
        <v>368.2170542635659</v>
      </c>
    </row>
    <row r="26" spans="1:77" s="34" customFormat="1" ht="24.9" customHeight="1" x14ac:dyDescent="0.3">
      <c r="A26" s="225" t="s">
        <v>47</v>
      </c>
      <c r="B26" s="226">
        <v>18</v>
      </c>
      <c r="C26" s="162">
        <v>334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4"/>
        <v/>
      </c>
      <c r="AA26" s="331" t="str">
        <f t="shared" si="14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245">
        <v>0</v>
      </c>
      <c r="AN26" s="245"/>
      <c r="AO26" s="483">
        <v>900</v>
      </c>
      <c r="AP26" s="331" t="str">
        <f t="shared" si="7"/>
        <v/>
      </c>
      <c r="AQ26" s="342"/>
      <c r="AR26" s="342"/>
      <c r="AS26" s="328"/>
      <c r="AT26" s="479">
        <f t="shared" si="0"/>
        <v>1.4493087557603688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81">
        <f t="shared" si="10"/>
        <v>4.166666666666667</v>
      </c>
      <c r="BS26" s="482">
        <v>4</v>
      </c>
      <c r="BT26" s="469">
        <f t="shared" si="11"/>
        <v>100</v>
      </c>
      <c r="BU26" s="469" t="str">
        <f t="shared" si="1"/>
        <v/>
      </c>
      <c r="BV26" s="470">
        <f t="shared" si="12"/>
        <v>0.31187624750499005</v>
      </c>
      <c r="BW26" s="471">
        <v>2</v>
      </c>
      <c r="BX26" s="483">
        <v>450</v>
      </c>
      <c r="BY26" s="469" t="str">
        <f t="shared" si="13"/>
        <v/>
      </c>
    </row>
    <row r="27" spans="1:77" s="34" customFormat="1" ht="24.9" customHeight="1" x14ac:dyDescent="0.3">
      <c r="A27" s="225" t="s">
        <v>48</v>
      </c>
      <c r="B27" s="226">
        <v>19</v>
      </c>
      <c r="C27" s="162">
        <v>350</v>
      </c>
      <c r="D27" s="162"/>
      <c r="E27" s="159"/>
      <c r="F27" s="159">
        <v>7.5</v>
      </c>
      <c r="G27" s="158"/>
      <c r="H27" s="158">
        <v>2580</v>
      </c>
      <c r="I27" s="297"/>
      <c r="J27" s="297">
        <v>16</v>
      </c>
      <c r="K27" s="457" t="str">
        <f t="shared" si="2"/>
        <v/>
      </c>
      <c r="L27" s="297"/>
      <c r="M27" s="297">
        <v>24</v>
      </c>
      <c r="N27" s="457" t="str">
        <f t="shared" si="3"/>
        <v/>
      </c>
      <c r="O27" s="297"/>
      <c r="P27" s="297">
        <v>61</v>
      </c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4"/>
        <v/>
      </c>
      <c r="AA27" s="331" t="str">
        <f t="shared" si="14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 t="s">
        <v>215</v>
      </c>
      <c r="AI27" s="158" t="s">
        <v>218</v>
      </c>
      <c r="AJ27" s="158" t="s">
        <v>217</v>
      </c>
      <c r="AK27" s="305" t="s">
        <v>217</v>
      </c>
      <c r="AL27" s="339"/>
      <c r="AM27" s="245">
        <v>0</v>
      </c>
      <c r="AN27" s="245"/>
      <c r="AO27" s="483">
        <v>500</v>
      </c>
      <c r="AP27" s="331" t="str">
        <f t="shared" si="7"/>
        <v/>
      </c>
      <c r="AQ27" s="342"/>
      <c r="AR27" s="342"/>
      <c r="AS27" s="328"/>
      <c r="AT27" s="479">
        <f t="shared" si="0"/>
        <v>1.3977777777777778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81">
        <f t="shared" si="10"/>
        <v>4.166666666666667</v>
      </c>
      <c r="BS27" s="482">
        <v>4</v>
      </c>
      <c r="BT27" s="469">
        <f t="shared" si="11"/>
        <v>100</v>
      </c>
      <c r="BU27" s="469" t="str">
        <f t="shared" si="1"/>
        <v/>
      </c>
      <c r="BV27" s="470">
        <f t="shared" si="12"/>
        <v>0.29761904761904762</v>
      </c>
      <c r="BW27" s="471">
        <v>1</v>
      </c>
      <c r="BX27" s="483">
        <v>500</v>
      </c>
      <c r="BY27" s="469" t="str">
        <f t="shared" si="13"/>
        <v/>
      </c>
    </row>
    <row r="28" spans="1:77" s="34" customFormat="1" ht="24.9" customHeight="1" x14ac:dyDescent="0.3">
      <c r="A28" s="225" t="s">
        <v>49</v>
      </c>
      <c r="B28" s="226">
        <v>20</v>
      </c>
      <c r="C28" s="162">
        <v>332</v>
      </c>
      <c r="D28" s="162"/>
      <c r="E28" s="159">
        <v>7.35</v>
      </c>
      <c r="F28" s="159">
        <v>7.49</v>
      </c>
      <c r="G28" s="158">
        <v>3050</v>
      </c>
      <c r="H28" s="158">
        <v>2620</v>
      </c>
      <c r="I28" s="297">
        <v>405</v>
      </c>
      <c r="J28" s="297">
        <v>18</v>
      </c>
      <c r="K28" s="457">
        <f t="shared" si="2"/>
        <v>95.555555555555557</v>
      </c>
      <c r="L28" s="297"/>
      <c r="M28" s="297"/>
      <c r="N28" s="457" t="str">
        <f t="shared" si="3"/>
        <v/>
      </c>
      <c r="O28" s="297">
        <v>768</v>
      </c>
      <c r="P28" s="297">
        <v>62</v>
      </c>
      <c r="Q28" s="457">
        <f t="shared" si="4"/>
        <v>91.927083333333343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4"/>
        <v/>
      </c>
      <c r="AA28" s="331" t="str">
        <f t="shared" si="14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 t="s">
        <v>215</v>
      </c>
      <c r="AI28" s="158" t="s">
        <v>216</v>
      </c>
      <c r="AJ28" s="158" t="s">
        <v>217</v>
      </c>
      <c r="AK28" s="305" t="s">
        <v>217</v>
      </c>
      <c r="AL28" s="339"/>
      <c r="AM28" s="245">
        <v>0</v>
      </c>
      <c r="AN28" s="245"/>
      <c r="AO28" s="483">
        <v>550</v>
      </c>
      <c r="AP28" s="331" t="str">
        <f t="shared" si="7"/>
        <v/>
      </c>
      <c r="AQ28" s="342"/>
      <c r="AR28" s="342"/>
      <c r="AS28" s="328"/>
      <c r="AT28" s="479">
        <f t="shared" si="0"/>
        <v>1.4560185185185186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81">
        <f t="shared" si="10"/>
        <v>4.166666666666667</v>
      </c>
      <c r="BS28" s="482">
        <v>4</v>
      </c>
      <c r="BT28" s="469">
        <f t="shared" si="11"/>
        <v>100</v>
      </c>
      <c r="BU28" s="469" t="str">
        <f t="shared" si="1"/>
        <v/>
      </c>
      <c r="BV28" s="470">
        <f t="shared" si="12"/>
        <v>0.3137550200803213</v>
      </c>
      <c r="BW28" s="471">
        <v>1</v>
      </c>
      <c r="BX28" s="483">
        <v>550</v>
      </c>
      <c r="BY28" s="469" t="str">
        <f t="shared" si="13"/>
        <v/>
      </c>
    </row>
    <row r="29" spans="1:77" s="34" customFormat="1" ht="24.9" customHeight="1" x14ac:dyDescent="0.3">
      <c r="A29" s="225" t="s">
        <v>50</v>
      </c>
      <c r="B29" s="226">
        <v>21</v>
      </c>
      <c r="C29" s="162">
        <v>366</v>
      </c>
      <c r="D29" s="162"/>
      <c r="E29" s="159"/>
      <c r="F29" s="159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4"/>
        <v/>
      </c>
      <c r="AA29" s="331" t="str">
        <f t="shared" si="14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/>
      <c r="AI29" s="158"/>
      <c r="AJ29" s="158"/>
      <c r="AK29" s="305"/>
      <c r="AL29" s="339"/>
      <c r="AM29" s="245">
        <v>0</v>
      </c>
      <c r="AN29" s="245"/>
      <c r="AO29" s="483"/>
      <c r="AP29" s="331" t="str">
        <f t="shared" si="7"/>
        <v/>
      </c>
      <c r="AQ29" s="342"/>
      <c r="AR29" s="342"/>
      <c r="AS29" s="328"/>
      <c r="AT29" s="479">
        <f t="shared" si="0"/>
        <v>1.349785407725322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81">
        <f t="shared" si="10"/>
        <v>4.166666666666667</v>
      </c>
      <c r="BS29" s="482">
        <v>4</v>
      </c>
      <c r="BT29" s="469">
        <f t="shared" si="11"/>
        <v>100</v>
      </c>
      <c r="BU29" s="469" t="str">
        <f t="shared" si="1"/>
        <v/>
      </c>
      <c r="BV29" s="470">
        <f t="shared" si="12"/>
        <v>0.28460837887067397</v>
      </c>
      <c r="BW29" s="471"/>
      <c r="BX29" s="483"/>
      <c r="BY29" s="469" t="str">
        <f t="shared" si="13"/>
        <v/>
      </c>
    </row>
    <row r="30" spans="1:77" s="34" customFormat="1" ht="24.9" customHeight="1" x14ac:dyDescent="0.3">
      <c r="A30" s="225" t="s">
        <v>51</v>
      </c>
      <c r="B30" s="226">
        <v>22</v>
      </c>
      <c r="C30" s="162">
        <v>366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4"/>
        <v/>
      </c>
      <c r="AA30" s="331" t="str">
        <f t="shared" si="14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483"/>
      <c r="AP30" s="331" t="str">
        <f t="shared" si="7"/>
        <v/>
      </c>
      <c r="AQ30" s="342"/>
      <c r="AR30" s="342"/>
      <c r="AS30" s="328"/>
      <c r="AT30" s="479">
        <f t="shared" si="0"/>
        <v>1.349785407725322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81">
        <f t="shared" si="10"/>
        <v>4.166666666666667</v>
      </c>
      <c r="BS30" s="482">
        <v>4</v>
      </c>
      <c r="BT30" s="469">
        <f t="shared" si="11"/>
        <v>100</v>
      </c>
      <c r="BU30" s="469" t="str">
        <f t="shared" si="1"/>
        <v/>
      </c>
      <c r="BV30" s="470">
        <f t="shared" si="12"/>
        <v>0.28460837887067397</v>
      </c>
      <c r="BW30" s="471"/>
      <c r="BX30" s="483"/>
      <c r="BY30" s="469" t="str">
        <f t="shared" si="13"/>
        <v/>
      </c>
    </row>
    <row r="31" spans="1:77" s="34" customFormat="1" ht="24.9" customHeight="1" x14ac:dyDescent="0.3">
      <c r="A31" s="225" t="s">
        <v>52</v>
      </c>
      <c r="B31" s="226">
        <v>23</v>
      </c>
      <c r="C31" s="162">
        <v>366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4"/>
        <v/>
      </c>
      <c r="AA31" s="331" t="str">
        <f t="shared" si="14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483"/>
      <c r="AP31" s="331" t="str">
        <f t="shared" si="7"/>
        <v/>
      </c>
      <c r="AQ31" s="342"/>
      <c r="AR31" s="342"/>
      <c r="AS31" s="328"/>
      <c r="AT31" s="479">
        <f t="shared" si="0"/>
        <v>1.349785407725322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81">
        <f t="shared" si="10"/>
        <v>4.166666666666667</v>
      </c>
      <c r="BS31" s="482">
        <v>4</v>
      </c>
      <c r="BT31" s="469">
        <f t="shared" si="11"/>
        <v>100</v>
      </c>
      <c r="BU31" s="469" t="str">
        <f t="shared" si="1"/>
        <v/>
      </c>
      <c r="BV31" s="470">
        <f t="shared" si="12"/>
        <v>0.28460837887067397</v>
      </c>
      <c r="BW31" s="471"/>
      <c r="BX31" s="483"/>
      <c r="BY31" s="469" t="str">
        <f t="shared" si="13"/>
        <v/>
      </c>
    </row>
    <row r="32" spans="1:77" s="34" customFormat="1" ht="24.9" customHeight="1" x14ac:dyDescent="0.3">
      <c r="A32" s="225" t="s">
        <v>53</v>
      </c>
      <c r="B32" s="226">
        <v>24</v>
      </c>
      <c r="C32" s="162">
        <v>369</v>
      </c>
      <c r="D32" s="162"/>
      <c r="E32" s="159">
        <v>7.29</v>
      </c>
      <c r="F32" s="159">
        <v>7.71</v>
      </c>
      <c r="G32" s="158">
        <v>3080</v>
      </c>
      <c r="H32" s="158">
        <v>2540</v>
      </c>
      <c r="I32" s="297">
        <v>333</v>
      </c>
      <c r="J32" s="297">
        <v>27</v>
      </c>
      <c r="K32" s="457">
        <f t="shared" si="2"/>
        <v>91.891891891891902</v>
      </c>
      <c r="L32" s="297">
        <v>588</v>
      </c>
      <c r="M32" s="297">
        <v>11</v>
      </c>
      <c r="N32" s="457">
        <f t="shared" si="3"/>
        <v>98.129251700680271</v>
      </c>
      <c r="O32" s="297">
        <v>984</v>
      </c>
      <c r="P32" s="297">
        <v>58</v>
      </c>
      <c r="Q32" s="457">
        <f t="shared" si="4"/>
        <v>94.105691056910572</v>
      </c>
      <c r="R32" s="297">
        <v>157.5</v>
      </c>
      <c r="S32" s="297">
        <v>32.700000000000003</v>
      </c>
      <c r="T32" s="159">
        <v>89</v>
      </c>
      <c r="U32" s="159">
        <v>31</v>
      </c>
      <c r="V32" s="159">
        <v>0.5</v>
      </c>
      <c r="W32" s="159">
        <v>0.4</v>
      </c>
      <c r="X32" s="159">
        <v>0</v>
      </c>
      <c r="Y32" s="159">
        <v>0</v>
      </c>
      <c r="Z32" s="331">
        <f t="shared" si="14"/>
        <v>158</v>
      </c>
      <c r="AA32" s="331">
        <f t="shared" si="14"/>
        <v>33.1</v>
      </c>
      <c r="AB32" s="330">
        <f t="shared" si="5"/>
        <v>79.050632911392398</v>
      </c>
      <c r="AC32" s="159">
        <v>8.5</v>
      </c>
      <c r="AD32" s="159">
        <v>6.5</v>
      </c>
      <c r="AE32" s="175">
        <f t="shared" si="6"/>
        <v>23.52941176470588</v>
      </c>
      <c r="AF32" s="158"/>
      <c r="AG32" s="158"/>
      <c r="AH32" s="121" t="s">
        <v>215</v>
      </c>
      <c r="AI32" s="158" t="s">
        <v>216</v>
      </c>
      <c r="AJ32" s="158" t="s">
        <v>217</v>
      </c>
      <c r="AK32" s="305" t="s">
        <v>217</v>
      </c>
      <c r="AL32" s="339"/>
      <c r="AM32" s="245">
        <v>0.6</v>
      </c>
      <c r="AN32" s="245"/>
      <c r="AO32" s="483">
        <v>500</v>
      </c>
      <c r="AP32" s="331">
        <f t="shared" si="7"/>
        <v>168.91891891891891</v>
      </c>
      <c r="AQ32" s="342">
        <v>2960</v>
      </c>
      <c r="AR32" s="342">
        <v>7500</v>
      </c>
      <c r="AS32" s="328">
        <v>89.86</v>
      </c>
      <c r="AT32" s="479">
        <f t="shared" si="0"/>
        <v>1.3411513859275053</v>
      </c>
      <c r="AU32" s="331">
        <f t="shared" si="8"/>
        <v>45.176036687452985</v>
      </c>
      <c r="AV32" s="479">
        <f t="shared" si="9"/>
        <v>0.19864864864864865</v>
      </c>
      <c r="AW32" s="312"/>
      <c r="AX32" s="164"/>
      <c r="AY32" s="313"/>
      <c r="AZ32" s="355"/>
      <c r="BA32" s="356"/>
      <c r="BB32" s="356">
        <v>2.17</v>
      </c>
      <c r="BC32" s="347"/>
      <c r="BD32" s="347">
        <v>14.1</v>
      </c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81">
        <f t="shared" si="10"/>
        <v>4.166666666666667</v>
      </c>
      <c r="BS32" s="482">
        <v>4</v>
      </c>
      <c r="BT32" s="469">
        <f t="shared" si="11"/>
        <v>100</v>
      </c>
      <c r="BU32" s="469">
        <f t="shared" si="1"/>
        <v>13445.503999999999</v>
      </c>
      <c r="BV32" s="470">
        <f t="shared" si="12"/>
        <v>0.28229448961156278</v>
      </c>
      <c r="BW32" s="471">
        <v>1</v>
      </c>
      <c r="BX32" s="483">
        <v>500</v>
      </c>
      <c r="BY32" s="469">
        <f t="shared" si="13"/>
        <v>168.91891891891891</v>
      </c>
    </row>
    <row r="33" spans="1:77" s="34" customFormat="1" ht="24.9" customHeight="1" x14ac:dyDescent="0.3">
      <c r="A33" s="225" t="s">
        <v>47</v>
      </c>
      <c r="B33" s="226">
        <v>25</v>
      </c>
      <c r="C33" s="162">
        <v>330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4"/>
        <v/>
      </c>
      <c r="AA33" s="331" t="str">
        <f t="shared" si="14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483">
        <v>580</v>
      </c>
      <c r="AP33" s="331" t="str">
        <f t="shared" si="7"/>
        <v/>
      </c>
      <c r="AQ33" s="342"/>
      <c r="AR33" s="342"/>
      <c r="AS33" s="328"/>
      <c r="AT33" s="479">
        <f t="shared" si="0"/>
        <v>1.4627906976744185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81">
        <f t="shared" si="10"/>
        <v>4.166666666666667</v>
      </c>
      <c r="BS33" s="482">
        <v>4</v>
      </c>
      <c r="BT33" s="469">
        <f t="shared" si="11"/>
        <v>100</v>
      </c>
      <c r="BU33" s="469" t="str">
        <f t="shared" si="1"/>
        <v/>
      </c>
      <c r="BV33" s="470">
        <f t="shared" si="12"/>
        <v>0.31565656565656569</v>
      </c>
      <c r="BW33" s="471"/>
      <c r="BX33" s="483"/>
      <c r="BY33" s="469" t="str">
        <f t="shared" si="13"/>
        <v/>
      </c>
    </row>
    <row r="34" spans="1:77" s="34" customFormat="1" ht="24.9" customHeight="1" x14ac:dyDescent="0.3">
      <c r="A34" s="225" t="s">
        <v>48</v>
      </c>
      <c r="B34" s="226">
        <v>26</v>
      </c>
      <c r="C34" s="162">
        <v>366</v>
      </c>
      <c r="D34" s="162"/>
      <c r="E34" s="159"/>
      <c r="F34" s="159">
        <v>7.8</v>
      </c>
      <c r="G34" s="158"/>
      <c r="H34" s="158">
        <v>2527</v>
      </c>
      <c r="I34" s="297"/>
      <c r="J34" s="297">
        <v>9</v>
      </c>
      <c r="K34" s="457" t="str">
        <f t="shared" si="2"/>
        <v/>
      </c>
      <c r="L34" s="297"/>
      <c r="M34" s="297">
        <v>8</v>
      </c>
      <c r="N34" s="457" t="str">
        <f t="shared" si="3"/>
        <v/>
      </c>
      <c r="O34" s="297"/>
      <c r="P34" s="297">
        <v>37</v>
      </c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4"/>
        <v/>
      </c>
      <c r="AA34" s="331" t="str">
        <f t="shared" si="14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 t="s">
        <v>215</v>
      </c>
      <c r="AI34" s="158" t="s">
        <v>218</v>
      </c>
      <c r="AJ34" s="158" t="s">
        <v>217</v>
      </c>
      <c r="AK34" s="305" t="s">
        <v>217</v>
      </c>
      <c r="AL34" s="339"/>
      <c r="AM34" s="245">
        <v>0.74</v>
      </c>
      <c r="AN34" s="245"/>
      <c r="AO34" s="483">
        <v>750</v>
      </c>
      <c r="AP34" s="331" t="str">
        <f t="shared" si="7"/>
        <v/>
      </c>
      <c r="AQ34" s="342"/>
      <c r="AR34" s="342"/>
      <c r="AS34" s="328"/>
      <c r="AT34" s="479">
        <f t="shared" si="0"/>
        <v>1.349785407725322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81">
        <f t="shared" si="10"/>
        <v>4.166666666666667</v>
      </c>
      <c r="BS34" s="482">
        <v>4</v>
      </c>
      <c r="BT34" s="469">
        <f t="shared" si="11"/>
        <v>100</v>
      </c>
      <c r="BU34" s="469" t="str">
        <f t="shared" si="1"/>
        <v/>
      </c>
      <c r="BV34" s="470">
        <f t="shared" si="12"/>
        <v>0.28460837887067397</v>
      </c>
      <c r="BW34" s="471">
        <v>1</v>
      </c>
      <c r="BX34" s="483">
        <v>750</v>
      </c>
      <c r="BY34" s="469" t="str">
        <f t="shared" si="13"/>
        <v/>
      </c>
    </row>
    <row r="35" spans="1:77" s="34" customFormat="1" ht="24.9" customHeight="1" x14ac:dyDescent="0.3">
      <c r="A35" s="225" t="s">
        <v>49</v>
      </c>
      <c r="B35" s="226">
        <v>27</v>
      </c>
      <c r="C35" s="162">
        <v>332</v>
      </c>
      <c r="D35" s="162"/>
      <c r="E35" s="159">
        <v>7.18</v>
      </c>
      <c r="F35" s="159">
        <v>7.62</v>
      </c>
      <c r="G35" s="158">
        <v>2700</v>
      </c>
      <c r="H35" s="158">
        <v>2530</v>
      </c>
      <c r="I35" s="297">
        <v>312</v>
      </c>
      <c r="J35" s="297">
        <v>20</v>
      </c>
      <c r="K35" s="457">
        <f t="shared" si="2"/>
        <v>93.589743589743591</v>
      </c>
      <c r="L35" s="297"/>
      <c r="M35" s="297"/>
      <c r="N35" s="457" t="str">
        <f t="shared" si="3"/>
        <v/>
      </c>
      <c r="O35" s="297">
        <v>1074</v>
      </c>
      <c r="P35" s="297">
        <v>56</v>
      </c>
      <c r="Q35" s="457">
        <f t="shared" si="4"/>
        <v>94.785847299813781</v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4"/>
        <v/>
      </c>
      <c r="AA35" s="331" t="str">
        <f t="shared" si="14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216</v>
      </c>
      <c r="AJ35" s="158" t="s">
        <v>217</v>
      </c>
      <c r="AK35" s="305" t="s">
        <v>217</v>
      </c>
      <c r="AL35" s="339"/>
      <c r="AM35" s="245">
        <v>0</v>
      </c>
      <c r="AN35" s="245"/>
      <c r="AO35" s="483">
        <v>710</v>
      </c>
      <c r="AP35" s="331" t="str">
        <f t="shared" si="7"/>
        <v/>
      </c>
      <c r="AQ35" s="342"/>
      <c r="AR35" s="342"/>
      <c r="AS35" s="328"/>
      <c r="AT35" s="479">
        <f t="shared" si="0"/>
        <v>1.4560185185185186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81">
        <f t="shared" si="10"/>
        <v>4.166666666666667</v>
      </c>
      <c r="BS35" s="482">
        <v>4</v>
      </c>
      <c r="BT35" s="469">
        <f t="shared" si="11"/>
        <v>100</v>
      </c>
      <c r="BU35" s="469" t="str">
        <f t="shared" si="1"/>
        <v/>
      </c>
      <c r="BV35" s="470">
        <f t="shared" si="12"/>
        <v>0.3137550200803213</v>
      </c>
      <c r="BW35" s="471"/>
      <c r="BX35" s="483"/>
      <c r="BY35" s="469" t="str">
        <f t="shared" si="13"/>
        <v/>
      </c>
    </row>
    <row r="36" spans="1:77" s="34" customFormat="1" ht="24.9" customHeight="1" x14ac:dyDescent="0.3">
      <c r="A36" s="225" t="s">
        <v>50</v>
      </c>
      <c r="B36" s="226">
        <v>28</v>
      </c>
      <c r="C36" s="162">
        <v>353.66666666666669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4"/>
        <v/>
      </c>
      <c r="AA36" s="331" t="str">
        <f t="shared" si="14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/>
      <c r="AM36" s="245">
        <v>0.1</v>
      </c>
      <c r="AN36" s="245"/>
      <c r="AO36" s="483">
        <v>650</v>
      </c>
      <c r="AP36" s="331" t="str">
        <f t="shared" si="7"/>
        <v/>
      </c>
      <c r="AQ36" s="342"/>
      <c r="AR36" s="342"/>
      <c r="AS36" s="328"/>
      <c r="AT36" s="479">
        <f t="shared" si="0"/>
        <v>1.2488418266048973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81">
        <f t="shared" si="10"/>
        <v>4.166666666666667</v>
      </c>
      <c r="BS36" s="482">
        <v>6</v>
      </c>
      <c r="BT36" s="469">
        <f t="shared" si="11"/>
        <v>150</v>
      </c>
      <c r="BU36" s="469" t="str">
        <f t="shared" si="1"/>
        <v/>
      </c>
      <c r="BV36" s="470">
        <f t="shared" si="12"/>
        <v>0.43590951932139488</v>
      </c>
      <c r="BW36" s="471">
        <v>1</v>
      </c>
      <c r="BX36" s="483">
        <v>650</v>
      </c>
      <c r="BY36" s="469" t="str">
        <f t="shared" si="13"/>
        <v/>
      </c>
    </row>
    <row r="37" spans="1:77" s="34" customFormat="1" ht="24.9" customHeight="1" x14ac:dyDescent="0.3">
      <c r="A37" s="225" t="s">
        <v>51</v>
      </c>
      <c r="B37" s="226">
        <v>29</v>
      </c>
      <c r="C37" s="162">
        <v>353.66666666666669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4"/>
        <v/>
      </c>
      <c r="AA37" s="331" t="str">
        <f t="shared" si="14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7"/>
        <v/>
      </c>
      <c r="AQ37" s="342"/>
      <c r="AR37" s="342"/>
      <c r="AS37" s="328"/>
      <c r="AT37" s="479">
        <f t="shared" si="0"/>
        <v>1.2488418266048973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81">
        <f t="shared" si="10"/>
        <v>4.166666666666667</v>
      </c>
      <c r="BS37" s="482">
        <v>6</v>
      </c>
      <c r="BT37" s="469">
        <f t="shared" si="11"/>
        <v>150</v>
      </c>
      <c r="BU37" s="469" t="str">
        <f t="shared" si="1"/>
        <v/>
      </c>
      <c r="BV37" s="470">
        <f t="shared" si="12"/>
        <v>0.43590951932139488</v>
      </c>
      <c r="BW37" s="471"/>
      <c r="BX37" s="471"/>
      <c r="BY37" s="469" t="str">
        <f t="shared" si="13"/>
        <v/>
      </c>
    </row>
    <row r="38" spans="1:77" s="34" customFormat="1" ht="24.9" customHeight="1" x14ac:dyDescent="0.3">
      <c r="A38" s="225" t="s">
        <v>52</v>
      </c>
      <c r="B38" s="226">
        <v>30</v>
      </c>
      <c r="C38" s="162">
        <v>353.66666666666669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4"/>
        <v/>
      </c>
      <c r="AA38" s="331" t="str">
        <f t="shared" si="14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7"/>
        <v/>
      </c>
      <c r="AQ38" s="342"/>
      <c r="AR38" s="342"/>
      <c r="AS38" s="328"/>
      <c r="AT38" s="479">
        <f t="shared" si="0"/>
        <v>1.3140668523676879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81">
        <f t="shared" si="10"/>
        <v>4.166666666666667</v>
      </c>
      <c r="BS38" s="482">
        <v>5</v>
      </c>
      <c r="BT38" s="469">
        <f t="shared" si="11"/>
        <v>125</v>
      </c>
      <c r="BU38" s="469" t="str">
        <f t="shared" si="1"/>
        <v/>
      </c>
      <c r="BV38" s="470">
        <f t="shared" si="12"/>
        <v>0.36522148916116864</v>
      </c>
      <c r="BW38" s="471"/>
      <c r="BX38" s="471"/>
      <c r="BY38" s="469" t="str">
        <f t="shared" si="13"/>
        <v/>
      </c>
    </row>
    <row r="39" spans="1:77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4"/>
        <v/>
      </c>
      <c r="AA39" s="331" t="str">
        <f t="shared" si="14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7"/>
        <v/>
      </c>
      <c r="AQ39" s="343"/>
      <c r="AR39" s="343"/>
      <c r="AS39" s="329"/>
      <c r="AT39" s="479" t="str">
        <f t="shared" si="0"/>
        <v/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>
        <f t="shared" si="11"/>
        <v>0</v>
      </c>
      <c r="BU39" s="469" t="str">
        <f t="shared" si="1"/>
        <v/>
      </c>
      <c r="BV39" s="470" t="str">
        <f t="shared" si="12"/>
        <v/>
      </c>
      <c r="BW39" s="471"/>
      <c r="BX39" s="471"/>
      <c r="BY39" s="469" t="str">
        <f t="shared" si="13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11041.999999999998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38.340405437557898</v>
      </c>
      <c r="AV40" s="174"/>
      <c r="AW40" s="334" t="str">
        <f t="shared" ref="AW40:AY40" si="15">IF(SUM(AW9:AW39)=0,"",SUM(AW9:AW39))</f>
        <v/>
      </c>
      <c r="AX40" s="335" t="str">
        <f t="shared" si="15"/>
        <v/>
      </c>
      <c r="AY40" s="336" t="str">
        <f t="shared" si="15"/>
        <v/>
      </c>
      <c r="AZ40" s="359" t="str">
        <f>IF(SUM(AZ9:AZ39)=0,"",SUM(AZ9:AZ39))</f>
        <v/>
      </c>
      <c r="BA40" s="360"/>
      <c r="BB40" s="360"/>
      <c r="BC40" s="334" t="str">
        <f t="shared" ref="BC40" si="16">IF(SUM(BC9:BC39)=0,"",SUM(BC9:BC39))</f>
        <v/>
      </c>
      <c r="BD40" s="360"/>
      <c r="BE40" s="349"/>
      <c r="BF40" s="349">
        <f t="shared" ref="BF40:BP40" si="17">+SUM(BF9:BF39)</f>
        <v>0</v>
      </c>
      <c r="BG40" s="306">
        <f t="shared" si="17"/>
        <v>0</v>
      </c>
      <c r="BH40" s="306">
        <f t="shared" si="17"/>
        <v>0</v>
      </c>
      <c r="BI40" s="306">
        <f t="shared" si="17"/>
        <v>0</v>
      </c>
      <c r="BJ40" s="306">
        <f t="shared" si="17"/>
        <v>0</v>
      </c>
      <c r="BK40" s="306">
        <f t="shared" si="17"/>
        <v>0</v>
      </c>
      <c r="BL40" s="335"/>
      <c r="BM40" s="173">
        <f t="shared" si="17"/>
        <v>0</v>
      </c>
      <c r="BN40" s="306">
        <f t="shared" si="17"/>
        <v>0</v>
      </c>
      <c r="BO40" s="306">
        <f t="shared" si="17"/>
        <v>0</v>
      </c>
      <c r="BP40" s="337">
        <f t="shared" si="17"/>
        <v>0</v>
      </c>
      <c r="BR40" s="472">
        <f>IF(SUM(BR9:BR39)=0,"",SUM(BR9:BR39))</f>
        <v>125.00000000000006</v>
      </c>
      <c r="BS40" s="474"/>
      <c r="BT40" s="473">
        <f>IF(SUM(BT9:BT39)=0,"",SUM(BT9:BT39))</f>
        <v>3175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368.06666666666661</v>
      </c>
      <c r="D41" s="175" t="e">
        <f>+AVERAGE(D9:D39)</f>
        <v>#DIV/0!</v>
      </c>
      <c r="E41" s="175">
        <f t="shared" ref="E41:AE41" si="18">+AVERAGE(E9:E39)</f>
        <v>7.3250000000000002</v>
      </c>
      <c r="F41" s="175">
        <f t="shared" si="18"/>
        <v>7.5454545454545459</v>
      </c>
      <c r="G41" s="175">
        <f t="shared" si="18"/>
        <v>2980</v>
      </c>
      <c r="H41" s="175">
        <f t="shared" si="18"/>
        <v>2618.4545454545455</v>
      </c>
      <c r="I41" s="175">
        <f t="shared" si="18"/>
        <v>332</v>
      </c>
      <c r="J41" s="175">
        <f t="shared" si="18"/>
        <v>20.181818181818183</v>
      </c>
      <c r="K41" s="175">
        <f t="shared" si="18"/>
        <v>93.484937756901274</v>
      </c>
      <c r="L41" s="175">
        <f t="shared" si="18"/>
        <v>1437.25</v>
      </c>
      <c r="M41" s="175">
        <f t="shared" si="18"/>
        <v>13</v>
      </c>
      <c r="N41" s="175">
        <f t="shared" si="18"/>
        <v>98.509600021848513</v>
      </c>
      <c r="O41" s="175">
        <f t="shared" si="18"/>
        <v>1691.5</v>
      </c>
      <c r="P41" s="175">
        <f t="shared" si="18"/>
        <v>55.18181818181818</v>
      </c>
      <c r="Q41" s="175">
        <f t="shared" si="18"/>
        <v>94.666239793135702</v>
      </c>
      <c r="R41" s="175">
        <f t="shared" si="18"/>
        <v>101.8</v>
      </c>
      <c r="S41" s="175">
        <f t="shared" si="18"/>
        <v>32.25</v>
      </c>
      <c r="T41" s="175">
        <f t="shared" si="18"/>
        <v>65.25</v>
      </c>
      <c r="U41" s="175">
        <f t="shared" si="18"/>
        <v>28.5</v>
      </c>
      <c r="V41" s="175">
        <f t="shared" si="18"/>
        <v>0.7</v>
      </c>
      <c r="W41" s="175">
        <f t="shared" si="18"/>
        <v>0.55000000000000004</v>
      </c>
      <c r="X41" s="175">
        <f t="shared" si="18"/>
        <v>0</v>
      </c>
      <c r="Y41" s="175">
        <f t="shared" si="18"/>
        <v>0</v>
      </c>
      <c r="Z41" s="177">
        <f t="shared" si="18"/>
        <v>102.5</v>
      </c>
      <c r="AA41" s="177">
        <f t="shared" si="18"/>
        <v>32.799999999999997</v>
      </c>
      <c r="AB41" s="177">
        <f t="shared" si="18"/>
        <v>54.950848370589817</v>
      </c>
      <c r="AC41" s="177">
        <f t="shared" si="18"/>
        <v>8.5500000000000007</v>
      </c>
      <c r="AD41" s="177">
        <f t="shared" si="18"/>
        <v>4.7</v>
      </c>
      <c r="AE41" s="177">
        <f t="shared" si="18"/>
        <v>44.904240766073869</v>
      </c>
      <c r="AF41" s="175"/>
      <c r="AG41" s="175"/>
      <c r="AH41" s="175"/>
      <c r="AI41" s="175"/>
      <c r="AJ41" s="175"/>
      <c r="AK41" s="179"/>
      <c r="AL41" s="175" t="str">
        <f t="shared" ref="AL41:BE41" si="19">IF(SUM(AL9:AL39)=0,"",AVERAGE(AL9:AL39))</f>
        <v/>
      </c>
      <c r="AM41" s="175">
        <f t="shared" si="19"/>
        <v>0.13090909090909089</v>
      </c>
      <c r="AN41" s="175" t="str">
        <f t="shared" si="19"/>
        <v/>
      </c>
      <c r="AO41" s="175">
        <f t="shared" si="19"/>
        <v>721.17647058823525</v>
      </c>
      <c r="AP41" s="175">
        <f t="shared" si="19"/>
        <v>258.62925737244359</v>
      </c>
      <c r="AQ41" s="175">
        <f t="shared" si="19"/>
        <v>2900</v>
      </c>
      <c r="AR41" s="175">
        <f t="shared" si="19"/>
        <v>9956.75</v>
      </c>
      <c r="AS41" s="330">
        <f t="shared" si="19"/>
        <v>89.55</v>
      </c>
      <c r="AT41" s="331">
        <f t="shared" si="19"/>
        <v>1.3335526515868914</v>
      </c>
      <c r="AU41" s="332">
        <f>IF(SUM(AU9:AU39)=0,"",AVERAGE(AU9:AU39))</f>
        <v>36.953841936887784</v>
      </c>
      <c r="AV41" s="333">
        <f t="shared" si="19"/>
        <v>0.53329518098539697</v>
      </c>
      <c r="AW41" s="317" t="str">
        <f t="shared" si="19"/>
        <v/>
      </c>
      <c r="AX41" s="177" t="str">
        <f t="shared" si="19"/>
        <v/>
      </c>
      <c r="AY41" s="322" t="str">
        <f t="shared" si="19"/>
        <v/>
      </c>
      <c r="AZ41" s="361" t="str">
        <f t="shared" si="19"/>
        <v/>
      </c>
      <c r="BA41" s="362" t="str">
        <f t="shared" si="19"/>
        <v/>
      </c>
      <c r="BB41" s="362">
        <f t="shared" si="19"/>
        <v>1.92</v>
      </c>
      <c r="BC41" s="317" t="str">
        <f t="shared" si="19"/>
        <v/>
      </c>
      <c r="BD41" s="362">
        <f t="shared" si="19"/>
        <v>14.57</v>
      </c>
      <c r="BE41" s="332" t="str">
        <f t="shared" si="19"/>
        <v/>
      </c>
      <c r="BF41" s="332" t="e">
        <f t="shared" ref="BF41:BP41" si="20">+AVERAGE(BF9:BF39)</f>
        <v>#DIV/0!</v>
      </c>
      <c r="BG41" s="175" t="e">
        <f t="shared" si="20"/>
        <v>#DIV/0!</v>
      </c>
      <c r="BH41" s="175" t="e">
        <f t="shared" si="20"/>
        <v>#DIV/0!</v>
      </c>
      <c r="BI41" s="175" t="e">
        <f t="shared" si="20"/>
        <v>#DIV/0!</v>
      </c>
      <c r="BJ41" s="175" t="e">
        <f t="shared" si="20"/>
        <v>#DIV/0!</v>
      </c>
      <c r="BK41" s="175" t="e">
        <f t="shared" si="20"/>
        <v>#DIV/0!</v>
      </c>
      <c r="BL41" s="177" t="e">
        <f t="shared" si="20"/>
        <v>#DIV/0!</v>
      </c>
      <c r="BM41" s="176" t="e">
        <f t="shared" si="20"/>
        <v>#DIV/0!</v>
      </c>
      <c r="BN41" s="175" t="e">
        <f t="shared" si="20"/>
        <v>#DIV/0!</v>
      </c>
      <c r="BO41" s="175" t="e">
        <f t="shared" si="20"/>
        <v>#DIV/0!</v>
      </c>
      <c r="BP41" s="178" t="e">
        <f t="shared" si="20"/>
        <v>#DIV/0!</v>
      </c>
      <c r="BR41" s="475">
        <f>IF(SUM(BR9:BR39)=0,"",AVERAGE(BR9:BR39))</f>
        <v>4.1666666666666687</v>
      </c>
      <c r="BS41" s="362"/>
      <c r="BT41" s="473">
        <f>IF(SUM(BT9:BT39)=0,"",AVERAGE(BT9:BT39))</f>
        <v>102.41935483870968</v>
      </c>
      <c r="BU41" s="473">
        <f t="shared" si="1"/>
        <v>12545.87848018743</v>
      </c>
      <c r="BV41" s="473">
        <f>IF(SUM(BV9:BV39)=0,"",AVERAGE(BV9:BV39))</f>
        <v>0.30064654100262417</v>
      </c>
      <c r="BW41" s="473"/>
      <c r="BX41" s="473"/>
      <c r="BY41" s="473">
        <f t="shared" ref="BY41" si="21">IF(SUM(BY9:BY39)=0,"",AVERAGE(BY9:BY39))</f>
        <v>263.80167116554702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305</v>
      </c>
      <c r="D42" s="180">
        <f>+MIN(D9:D39)</f>
        <v>0</v>
      </c>
      <c r="E42" s="180">
        <f t="shared" ref="E42:AE42" si="22">+MIN(E9:E39)</f>
        <v>7.18</v>
      </c>
      <c r="F42" s="180">
        <f t="shared" si="22"/>
        <v>7.4</v>
      </c>
      <c r="G42" s="180">
        <f t="shared" si="22"/>
        <v>2700</v>
      </c>
      <c r="H42" s="180">
        <f t="shared" si="22"/>
        <v>2527</v>
      </c>
      <c r="I42" s="180">
        <f t="shared" si="22"/>
        <v>249</v>
      </c>
      <c r="J42" s="180">
        <f t="shared" si="22"/>
        <v>9</v>
      </c>
      <c r="K42" s="180">
        <f t="shared" si="22"/>
        <v>91.891891891891902</v>
      </c>
      <c r="L42" s="180">
        <f t="shared" si="22"/>
        <v>571</v>
      </c>
      <c r="M42" s="180">
        <f t="shared" si="22"/>
        <v>8</v>
      </c>
      <c r="N42" s="180">
        <f t="shared" si="22"/>
        <v>98.073555166374788</v>
      </c>
      <c r="O42" s="180">
        <f t="shared" si="22"/>
        <v>768</v>
      </c>
      <c r="P42" s="180">
        <f t="shared" si="22"/>
        <v>37</v>
      </c>
      <c r="Q42" s="180">
        <f t="shared" si="22"/>
        <v>91.927083333333343</v>
      </c>
      <c r="R42" s="180">
        <f t="shared" si="22"/>
        <v>46.1</v>
      </c>
      <c r="S42" s="180">
        <f t="shared" si="22"/>
        <v>31.8</v>
      </c>
      <c r="T42" s="180">
        <f t="shared" si="22"/>
        <v>41.5</v>
      </c>
      <c r="U42" s="180">
        <f t="shared" si="22"/>
        <v>26</v>
      </c>
      <c r="V42" s="180">
        <f t="shared" si="22"/>
        <v>0.5</v>
      </c>
      <c r="W42" s="180">
        <f t="shared" si="22"/>
        <v>0.4</v>
      </c>
      <c r="X42" s="180">
        <f t="shared" si="22"/>
        <v>0</v>
      </c>
      <c r="Y42" s="180">
        <f t="shared" si="22"/>
        <v>0</v>
      </c>
      <c r="Z42" s="182">
        <f t="shared" si="22"/>
        <v>47</v>
      </c>
      <c r="AA42" s="182">
        <f t="shared" si="22"/>
        <v>32.5</v>
      </c>
      <c r="AB42" s="182">
        <f t="shared" si="22"/>
        <v>30.851063829787233</v>
      </c>
      <c r="AC42" s="182">
        <f t="shared" si="22"/>
        <v>8.5</v>
      </c>
      <c r="AD42" s="182">
        <f t="shared" si="22"/>
        <v>2.9</v>
      </c>
      <c r="AE42" s="182">
        <f t="shared" si="22"/>
        <v>23.52941176470588</v>
      </c>
      <c r="AF42" s="180"/>
      <c r="AG42" s="180"/>
      <c r="AH42" s="180"/>
      <c r="AI42" s="180"/>
      <c r="AJ42" s="180"/>
      <c r="AK42" s="184"/>
      <c r="AL42" s="180">
        <f t="shared" ref="AL42:BE42" si="23">MIN(AL9:AL39)</f>
        <v>0</v>
      </c>
      <c r="AM42" s="180">
        <f t="shared" si="23"/>
        <v>0</v>
      </c>
      <c r="AN42" s="180">
        <f t="shared" si="23"/>
        <v>0</v>
      </c>
      <c r="AO42" s="180">
        <f t="shared" si="23"/>
        <v>500</v>
      </c>
      <c r="AP42" s="180">
        <f t="shared" si="23"/>
        <v>168.91891891891891</v>
      </c>
      <c r="AQ42" s="180">
        <f t="shared" si="23"/>
        <v>2580</v>
      </c>
      <c r="AR42" s="180">
        <f t="shared" si="23"/>
        <v>7500</v>
      </c>
      <c r="AS42" s="180">
        <f t="shared" si="23"/>
        <v>89.24</v>
      </c>
      <c r="AT42" s="182">
        <f t="shared" si="23"/>
        <v>1.1790065604498594</v>
      </c>
      <c r="AU42" s="320">
        <f t="shared" si="23"/>
        <v>27.559530717085803</v>
      </c>
      <c r="AV42" s="325">
        <f t="shared" si="23"/>
        <v>0.18069620253164556</v>
      </c>
      <c r="AW42" s="318">
        <f t="shared" si="23"/>
        <v>0</v>
      </c>
      <c r="AX42" s="182">
        <f t="shared" si="23"/>
        <v>0</v>
      </c>
      <c r="AY42" s="323">
        <f t="shared" si="23"/>
        <v>0</v>
      </c>
      <c r="AZ42" s="363">
        <f t="shared" si="23"/>
        <v>0</v>
      </c>
      <c r="BA42" s="364">
        <f t="shared" si="23"/>
        <v>0</v>
      </c>
      <c r="BB42" s="364">
        <f t="shared" si="23"/>
        <v>1.42</v>
      </c>
      <c r="BC42" s="318">
        <f t="shared" si="23"/>
        <v>0</v>
      </c>
      <c r="BD42" s="364">
        <f t="shared" si="23"/>
        <v>14.1</v>
      </c>
      <c r="BE42" s="350">
        <f t="shared" si="23"/>
        <v>0</v>
      </c>
      <c r="BF42" s="350">
        <f t="shared" ref="BF42:BP42" si="24">+MIN(BF9:BF39)</f>
        <v>0</v>
      </c>
      <c r="BG42" s="180">
        <f t="shared" si="24"/>
        <v>0</v>
      </c>
      <c r="BH42" s="180">
        <f t="shared" si="24"/>
        <v>0</v>
      </c>
      <c r="BI42" s="180">
        <f t="shared" si="24"/>
        <v>0</v>
      </c>
      <c r="BJ42" s="180">
        <f t="shared" si="24"/>
        <v>0</v>
      </c>
      <c r="BK42" s="180">
        <f t="shared" si="24"/>
        <v>0</v>
      </c>
      <c r="BL42" s="182">
        <f t="shared" si="24"/>
        <v>0</v>
      </c>
      <c r="BM42" s="181">
        <f t="shared" si="24"/>
        <v>0</v>
      </c>
      <c r="BN42" s="180">
        <f t="shared" si="24"/>
        <v>0</v>
      </c>
      <c r="BO42" s="180">
        <f t="shared" si="24"/>
        <v>0</v>
      </c>
      <c r="BP42" s="183">
        <f t="shared" si="24"/>
        <v>0</v>
      </c>
      <c r="BR42" s="472">
        <f>MIN(BR9:BR39)</f>
        <v>4.166666666666667</v>
      </c>
      <c r="BS42" s="364"/>
      <c r="BT42" s="473">
        <f>MIN(BT9:BT39)</f>
        <v>0</v>
      </c>
      <c r="BU42" s="473">
        <f>MIN(BU9:BU39)</f>
        <v>11620.319999999998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415</v>
      </c>
      <c r="D43" s="185">
        <f>+MAX(D9:D39)</f>
        <v>0</v>
      </c>
      <c r="E43" s="185">
        <f t="shared" ref="E43:AE43" si="25">+MAX(E9:E39)</f>
        <v>7.44</v>
      </c>
      <c r="F43" s="185">
        <f t="shared" si="25"/>
        <v>7.8</v>
      </c>
      <c r="G43" s="185">
        <f t="shared" si="25"/>
        <v>3130</v>
      </c>
      <c r="H43" s="185">
        <f t="shared" si="25"/>
        <v>2800</v>
      </c>
      <c r="I43" s="185">
        <f t="shared" si="25"/>
        <v>420</v>
      </c>
      <c r="J43" s="185">
        <f t="shared" si="25"/>
        <v>27</v>
      </c>
      <c r="K43" s="185">
        <f t="shared" si="25"/>
        <v>95.555555555555557</v>
      </c>
      <c r="L43" s="185">
        <f t="shared" si="25"/>
        <v>4000</v>
      </c>
      <c r="M43" s="185">
        <f t="shared" si="25"/>
        <v>24</v>
      </c>
      <c r="N43" s="185">
        <f t="shared" si="25"/>
        <v>99.7</v>
      </c>
      <c r="O43" s="185">
        <f t="shared" si="25"/>
        <v>6994</v>
      </c>
      <c r="P43" s="185">
        <f t="shared" si="25"/>
        <v>63</v>
      </c>
      <c r="Q43" s="185">
        <f t="shared" si="25"/>
        <v>99.142121818701739</v>
      </c>
      <c r="R43" s="185">
        <f t="shared" si="25"/>
        <v>157.5</v>
      </c>
      <c r="S43" s="185">
        <f t="shared" si="25"/>
        <v>32.700000000000003</v>
      </c>
      <c r="T43" s="185">
        <f t="shared" si="25"/>
        <v>89</v>
      </c>
      <c r="U43" s="185">
        <f t="shared" si="25"/>
        <v>31</v>
      </c>
      <c r="V43" s="185">
        <f t="shared" si="25"/>
        <v>0.9</v>
      </c>
      <c r="W43" s="185">
        <f t="shared" si="25"/>
        <v>0.7</v>
      </c>
      <c r="X43" s="185">
        <f t="shared" si="25"/>
        <v>0</v>
      </c>
      <c r="Y43" s="185">
        <f t="shared" si="25"/>
        <v>0</v>
      </c>
      <c r="Z43" s="187">
        <f t="shared" si="25"/>
        <v>158</v>
      </c>
      <c r="AA43" s="187">
        <f t="shared" si="25"/>
        <v>33.1</v>
      </c>
      <c r="AB43" s="187">
        <f t="shared" si="25"/>
        <v>79.050632911392398</v>
      </c>
      <c r="AC43" s="187">
        <f t="shared" si="25"/>
        <v>8.6</v>
      </c>
      <c r="AD43" s="187">
        <f t="shared" si="25"/>
        <v>6.5</v>
      </c>
      <c r="AE43" s="187">
        <f t="shared" si="25"/>
        <v>66.279069767441854</v>
      </c>
      <c r="AF43" s="185"/>
      <c r="AG43" s="185"/>
      <c r="AH43" s="185"/>
      <c r="AI43" s="185"/>
      <c r="AJ43" s="185"/>
      <c r="AK43" s="188"/>
      <c r="AL43" s="185">
        <f t="shared" ref="AL43:BE43" si="26">MAX(AL9:AL39)</f>
        <v>0</v>
      </c>
      <c r="AM43" s="185">
        <f t="shared" si="26"/>
        <v>0.74</v>
      </c>
      <c r="AN43" s="185">
        <f t="shared" si="26"/>
        <v>0</v>
      </c>
      <c r="AO43" s="185">
        <f t="shared" si="26"/>
        <v>980</v>
      </c>
      <c r="AP43" s="185">
        <f t="shared" si="26"/>
        <v>368.2170542635659</v>
      </c>
      <c r="AQ43" s="185">
        <f t="shared" si="26"/>
        <v>3160</v>
      </c>
      <c r="AR43" s="185">
        <f t="shared" si="26"/>
        <v>11767</v>
      </c>
      <c r="AS43" s="185">
        <f t="shared" si="26"/>
        <v>89.86</v>
      </c>
      <c r="AT43" s="187">
        <f t="shared" si="26"/>
        <v>1.5530864197530865</v>
      </c>
      <c r="AU43" s="321">
        <f t="shared" si="26"/>
        <v>45.176036687452985</v>
      </c>
      <c r="AV43" s="326">
        <f t="shared" si="26"/>
        <v>1.5503875968992249</v>
      </c>
      <c r="AW43" s="319">
        <f t="shared" si="26"/>
        <v>0</v>
      </c>
      <c r="AX43" s="187">
        <f t="shared" si="26"/>
        <v>0</v>
      </c>
      <c r="AY43" s="324">
        <f t="shared" si="26"/>
        <v>0</v>
      </c>
      <c r="AZ43" s="365">
        <f t="shared" si="26"/>
        <v>0</v>
      </c>
      <c r="BA43" s="366">
        <f t="shared" si="26"/>
        <v>0</v>
      </c>
      <c r="BB43" s="366">
        <f t="shared" si="26"/>
        <v>2.17</v>
      </c>
      <c r="BC43" s="319">
        <f t="shared" si="26"/>
        <v>0</v>
      </c>
      <c r="BD43" s="366">
        <f t="shared" si="26"/>
        <v>15.42</v>
      </c>
      <c r="BE43" s="351">
        <f t="shared" si="26"/>
        <v>0</v>
      </c>
      <c r="BF43" s="351">
        <f t="shared" ref="BF43:BP43" si="27">+MAX(BF9:BF39)</f>
        <v>0</v>
      </c>
      <c r="BG43" s="185">
        <f t="shared" si="27"/>
        <v>0</v>
      </c>
      <c r="BH43" s="185">
        <f t="shared" si="27"/>
        <v>0</v>
      </c>
      <c r="BI43" s="185">
        <f t="shared" si="27"/>
        <v>0</v>
      </c>
      <c r="BJ43" s="185">
        <f t="shared" si="27"/>
        <v>0</v>
      </c>
      <c r="BK43" s="185">
        <f t="shared" si="27"/>
        <v>0</v>
      </c>
      <c r="BL43" s="187">
        <f t="shared" si="27"/>
        <v>0</v>
      </c>
      <c r="BM43" s="186">
        <f t="shared" si="27"/>
        <v>0</v>
      </c>
      <c r="BN43" s="185">
        <f t="shared" si="27"/>
        <v>0</v>
      </c>
      <c r="BO43" s="185">
        <f t="shared" si="27"/>
        <v>0</v>
      </c>
      <c r="BP43" s="352">
        <f t="shared" si="27"/>
        <v>0</v>
      </c>
      <c r="BR43" s="476">
        <f>MAX(BR9:BR39)</f>
        <v>4.166666666666667</v>
      </c>
      <c r="BS43" s="478"/>
      <c r="BT43" s="477">
        <f>MAX(BT9:BT39)</f>
        <v>150</v>
      </c>
      <c r="BU43" s="477">
        <f>MAX(BU9:BU39)</f>
        <v>15203.391999999998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56" priority="5">
      <formula>IF(AND($AI9="H",$AH9="B"),1,0)</formula>
    </cfRule>
    <cfRule type="expression" dxfId="55" priority="6">
      <formula>IF($AI9="H",1,0)</formula>
    </cfRule>
  </conditionalFormatting>
  <conditionalFormatting sqref="AP9:AP39">
    <cfRule type="expression" dxfId="54" priority="3">
      <formula>IF(AND($AI9="H",$AH9="B"),1,0)</formula>
    </cfRule>
    <cfRule type="expression" dxfId="53" priority="4">
      <formula>IF($AI9="H",1,0)</formula>
    </cfRule>
  </conditionalFormatting>
  <conditionalFormatting sqref="AT9:AV39">
    <cfRule type="expression" dxfId="52" priority="1">
      <formula>IF(AND($AI9="H",$AH9="B"),1,0)</formula>
    </cfRule>
    <cfRule type="expression" dxfId="51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topLeftCell="AJ1" zoomScale="55" zoomScaleNormal="55" workbookViewId="0">
      <selection activeCell="BR9" sqref="BR9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91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53</v>
      </c>
      <c r="B9" s="224">
        <v>1</v>
      </c>
      <c r="C9" s="158">
        <v>354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484"/>
      <c r="AD9" s="485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0.80744544287548137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81">
        <f>25*7/31</f>
        <v>5.645161290322581</v>
      </c>
      <c r="BS9" s="466">
        <v>17</v>
      </c>
      <c r="BT9" s="469">
        <f>BS9*25</f>
        <v>425</v>
      </c>
      <c r="BU9" s="469" t="str">
        <f t="shared" ref="BU9:BU41" si="1">IF(AQ9="","",((1+BV9)*AQ9/BV9))</f>
        <v/>
      </c>
      <c r="BV9" s="470">
        <f>IF(C9="","",(BT9+BR9)/C9)</f>
        <v>1.2165117550574083</v>
      </c>
      <c r="BW9" s="471"/>
      <c r="BX9" s="471"/>
      <c r="BY9" s="469" t="str">
        <f>IF(AQ9="","",BX9*BW9*1000/AQ9)</f>
        <v/>
      </c>
    </row>
    <row r="10" spans="1:264" s="34" customFormat="1" ht="24.9" customHeight="1" x14ac:dyDescent="0.3">
      <c r="A10" s="225" t="s">
        <v>47</v>
      </c>
      <c r="B10" s="226">
        <v>2</v>
      </c>
      <c r="C10" s="162">
        <v>223</v>
      </c>
      <c r="D10" s="162"/>
      <c r="E10" s="159">
        <v>7.38</v>
      </c>
      <c r="F10" s="159">
        <v>7.64</v>
      </c>
      <c r="G10" s="158">
        <v>3020</v>
      </c>
      <c r="H10" s="158">
        <v>3010</v>
      </c>
      <c r="I10" s="297">
        <v>320</v>
      </c>
      <c r="J10" s="297">
        <v>33</v>
      </c>
      <c r="K10" s="457">
        <f t="shared" ref="K10:K39" si="2">IF(AND(I10&lt;&gt;"",J10&lt;&gt;""),(I10-J10)/I10*100,"")</f>
        <v>89.6875</v>
      </c>
      <c r="L10" s="297">
        <v>485</v>
      </c>
      <c r="M10" s="297">
        <v>21</v>
      </c>
      <c r="N10" s="457">
        <f t="shared" ref="N10:N39" si="3">IF(AND(L10&lt;&gt;"",M10&lt;&gt;""),(L10-M10)/L10*100,"")</f>
        <v>95.670103092783506</v>
      </c>
      <c r="O10" s="297">
        <v>809</v>
      </c>
      <c r="P10" s="297">
        <v>107</v>
      </c>
      <c r="Q10" s="457">
        <f t="shared" ref="Q10:Q39" si="4">IF(AND(O10&lt;&gt;"",P10&lt;&gt;""),(O10-P10)/O10*100,"")</f>
        <v>86.773794808405441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484"/>
      <c r="AD10" s="485"/>
      <c r="AE10" s="175" t="str">
        <f t="shared" ref="AE10:AE39" si="6">IF(AND(AC10&lt;&gt;"",AD10&lt;&gt;""),(AC10-AD10)/AC10*100,"")</f>
        <v/>
      </c>
      <c r="AF10" s="158"/>
      <c r="AG10" s="158"/>
      <c r="AH10" s="121" t="s">
        <v>215</v>
      </c>
      <c r="AI10" s="158" t="s">
        <v>216</v>
      </c>
      <c r="AJ10" s="158" t="s">
        <v>217</v>
      </c>
      <c r="AK10" s="305" t="s">
        <v>217</v>
      </c>
      <c r="AL10" s="339"/>
      <c r="AM10" s="245">
        <v>0.2</v>
      </c>
      <c r="AN10" s="245"/>
      <c r="AO10" s="162">
        <v>750</v>
      </c>
      <c r="AP10" s="331">
        <f t="shared" ref="AP10:AP39" si="7">+IF(AQ10&gt;0,AO10*1000/AQ10,"")</f>
        <v>198.4126984126984</v>
      </c>
      <c r="AQ10" s="342">
        <v>3780</v>
      </c>
      <c r="AR10" s="342">
        <v>9500</v>
      </c>
      <c r="AS10" s="328">
        <v>92.8</v>
      </c>
      <c r="AT10" s="479">
        <f t="shared" si="0"/>
        <v>2.1107382550335569</v>
      </c>
      <c r="AU10" s="331">
        <f t="shared" ref="AU10:AU39" si="8">+IF(AV10="","",((AT$6*AQ10)/((BR10*AR10)+(J10*C10))))</f>
        <v>38.985025618458195</v>
      </c>
      <c r="AV10" s="479">
        <f t="shared" ref="AV10:AV39" si="9">+IF(AQ10="","",(L10/AQ10))</f>
        <v>0.12830687830687831</v>
      </c>
      <c r="AW10" s="312"/>
      <c r="AX10" s="164"/>
      <c r="AY10" s="313"/>
      <c r="AZ10" s="355"/>
      <c r="BA10" s="356"/>
      <c r="BB10" s="356">
        <v>1.66</v>
      </c>
      <c r="BC10" s="347"/>
      <c r="BD10" s="347">
        <v>14.89</v>
      </c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81">
        <f t="shared" ref="BR10:BR39" si="10">25*7/31</f>
        <v>5.645161290322581</v>
      </c>
      <c r="BS10" s="466">
        <v>3</v>
      </c>
      <c r="BT10" s="469">
        <f t="shared" ref="BT10:BT39" si="11">BS10*25</f>
        <v>75</v>
      </c>
      <c r="BU10" s="469">
        <f t="shared" si="1"/>
        <v>14232.455999999998</v>
      </c>
      <c r="BV10" s="470">
        <f t="shared" ref="BV10:BV39" si="12">IF(C10="","",(BT10+BR10)/C10)</f>
        <v>0.36163749457543759</v>
      </c>
      <c r="BW10" s="471">
        <v>1</v>
      </c>
      <c r="BX10" s="471">
        <v>450</v>
      </c>
      <c r="BY10" s="469">
        <f t="shared" ref="BY10:BY39" si="13">IF(AQ10="","",BX10*BW10*1000/AQ10)</f>
        <v>119.04761904761905</v>
      </c>
    </row>
    <row r="11" spans="1:264" s="34" customFormat="1" ht="24.9" customHeight="1" x14ac:dyDescent="0.3">
      <c r="A11" s="223" t="s">
        <v>48</v>
      </c>
      <c r="B11" s="226">
        <v>3</v>
      </c>
      <c r="C11" s="162">
        <v>346</v>
      </c>
      <c r="D11" s="162"/>
      <c r="E11" s="159">
        <v>7.32</v>
      </c>
      <c r="F11" s="159">
        <v>7.59</v>
      </c>
      <c r="G11" s="158">
        <v>3190</v>
      </c>
      <c r="H11" s="158">
        <v>3030</v>
      </c>
      <c r="I11" s="297">
        <v>371</v>
      </c>
      <c r="J11" s="297">
        <v>97</v>
      </c>
      <c r="K11" s="457">
        <f t="shared" si="2"/>
        <v>73.854447439353095</v>
      </c>
      <c r="L11" s="297"/>
      <c r="M11" s="297"/>
      <c r="N11" s="457" t="str">
        <f t="shared" si="3"/>
        <v/>
      </c>
      <c r="O11" s="297">
        <v>874</v>
      </c>
      <c r="P11" s="297">
        <v>148</v>
      </c>
      <c r="Q11" s="457">
        <f t="shared" si="4"/>
        <v>83.066361556064066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4">IF(AND(R11&lt;&gt;"",V11&lt;&gt;"",X11&lt;&gt;""),R11+V11+X11,"")</f>
        <v/>
      </c>
      <c r="AA11" s="331" t="str">
        <f t="shared" si="14"/>
        <v/>
      </c>
      <c r="AB11" s="330" t="str">
        <f t="shared" si="5"/>
        <v/>
      </c>
      <c r="AC11" s="484"/>
      <c r="AD11" s="485"/>
      <c r="AE11" s="175" t="str">
        <f t="shared" si="6"/>
        <v/>
      </c>
      <c r="AF11" s="158"/>
      <c r="AG11" s="158"/>
      <c r="AH11" s="121" t="s">
        <v>215</v>
      </c>
      <c r="AI11" s="158" t="s">
        <v>216</v>
      </c>
      <c r="AJ11" s="158" t="s">
        <v>217</v>
      </c>
      <c r="AK11" s="305" t="s">
        <v>217</v>
      </c>
      <c r="AL11" s="339"/>
      <c r="AM11" s="245">
        <v>0.5</v>
      </c>
      <c r="AN11" s="245"/>
      <c r="AO11" s="162">
        <v>780</v>
      </c>
      <c r="AP11" s="331" t="str">
        <f t="shared" si="7"/>
        <v/>
      </c>
      <c r="AQ11" s="342"/>
      <c r="AR11" s="342"/>
      <c r="AS11" s="328"/>
      <c r="AT11" s="479">
        <f t="shared" si="0"/>
        <v>1.4103139013452914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>
        <v>13.54</v>
      </c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81">
        <f t="shared" si="10"/>
        <v>5.645161290322581</v>
      </c>
      <c r="BS11" s="466">
        <v>4</v>
      </c>
      <c r="BT11" s="469">
        <f t="shared" si="11"/>
        <v>100</v>
      </c>
      <c r="BU11" s="469" t="str">
        <f t="shared" si="1"/>
        <v/>
      </c>
      <c r="BV11" s="470">
        <f t="shared" si="12"/>
        <v>0.3053328360991982</v>
      </c>
      <c r="BW11" s="471"/>
      <c r="BX11" s="471"/>
      <c r="BY11" s="469" t="str">
        <f t="shared" si="13"/>
        <v/>
      </c>
    </row>
    <row r="12" spans="1:264" s="34" customFormat="1" ht="24.9" customHeight="1" x14ac:dyDescent="0.3">
      <c r="A12" s="225" t="s">
        <v>49</v>
      </c>
      <c r="B12" s="226">
        <v>4</v>
      </c>
      <c r="C12" s="162">
        <v>324</v>
      </c>
      <c r="D12" s="162"/>
      <c r="E12" s="159"/>
      <c r="F12" s="159"/>
      <c r="G12" s="158"/>
      <c r="H12" s="158"/>
      <c r="I12" s="297">
        <v>364</v>
      </c>
      <c r="J12" s="297">
        <v>64</v>
      </c>
      <c r="K12" s="457">
        <f t="shared" si="2"/>
        <v>82.417582417582409</v>
      </c>
      <c r="L12" s="297">
        <v>280</v>
      </c>
      <c r="M12" s="297">
        <v>28</v>
      </c>
      <c r="N12" s="457">
        <f t="shared" si="3"/>
        <v>90</v>
      </c>
      <c r="O12" s="297">
        <v>880</v>
      </c>
      <c r="P12" s="297">
        <v>141</v>
      </c>
      <c r="Q12" s="457">
        <f t="shared" si="4"/>
        <v>83.97727272727272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4"/>
        <v/>
      </c>
      <c r="AA12" s="331" t="str">
        <f t="shared" si="14"/>
        <v/>
      </c>
      <c r="AB12" s="330" t="str">
        <f t="shared" si="5"/>
        <v/>
      </c>
      <c r="AC12" s="484"/>
      <c r="AD12" s="485"/>
      <c r="AE12" s="175" t="str">
        <f t="shared" si="6"/>
        <v/>
      </c>
      <c r="AF12" s="158"/>
      <c r="AG12" s="158"/>
      <c r="AH12" s="121" t="s">
        <v>233</v>
      </c>
      <c r="AI12" s="158" t="s">
        <v>218</v>
      </c>
      <c r="AJ12" s="158" t="s">
        <v>217</v>
      </c>
      <c r="AK12" s="305" t="s">
        <v>234</v>
      </c>
      <c r="AL12" s="339"/>
      <c r="AM12" s="245"/>
      <c r="AN12" s="245"/>
      <c r="AO12" s="162">
        <v>800</v>
      </c>
      <c r="AP12" s="331" t="str">
        <f t="shared" si="7"/>
        <v/>
      </c>
      <c r="AQ12" s="342"/>
      <c r="AR12" s="342"/>
      <c r="AS12" s="328"/>
      <c r="AT12" s="479">
        <f t="shared" si="0"/>
        <v>1.4834905660377358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81">
        <f t="shared" si="10"/>
        <v>5.645161290322581</v>
      </c>
      <c r="BS12" s="466">
        <v>4</v>
      </c>
      <c r="BT12" s="469">
        <f t="shared" si="11"/>
        <v>100</v>
      </c>
      <c r="BU12" s="469" t="str">
        <f t="shared" si="1"/>
        <v/>
      </c>
      <c r="BV12" s="470">
        <f t="shared" si="12"/>
        <v>0.32606531262445237</v>
      </c>
      <c r="BW12" s="471">
        <v>1</v>
      </c>
      <c r="BX12" s="471">
        <v>800</v>
      </c>
      <c r="BY12" s="469" t="str">
        <f t="shared" si="13"/>
        <v/>
      </c>
    </row>
    <row r="13" spans="1:264" s="34" customFormat="1" ht="24.9" customHeight="1" x14ac:dyDescent="0.3">
      <c r="A13" s="223" t="s">
        <v>50</v>
      </c>
      <c r="B13" s="226">
        <v>5</v>
      </c>
      <c r="C13" s="162">
        <v>347.33333333333331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4"/>
        <v/>
      </c>
      <c r="AA13" s="331" t="str">
        <f t="shared" si="14"/>
        <v/>
      </c>
      <c r="AB13" s="330" t="str">
        <f t="shared" si="5"/>
        <v/>
      </c>
      <c r="AC13" s="484"/>
      <c r="AD13" s="485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245">
        <v>0</v>
      </c>
      <c r="AN13" s="245"/>
      <c r="AO13" s="162">
        <v>910</v>
      </c>
      <c r="AP13" s="331" t="str">
        <f t="shared" si="7"/>
        <v/>
      </c>
      <c r="AQ13" s="342"/>
      <c r="AR13" s="342"/>
      <c r="AS13" s="328"/>
      <c r="AT13" s="479">
        <f t="shared" si="0"/>
        <v>1.4061102831594636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81">
        <f t="shared" si="10"/>
        <v>5.645161290322581</v>
      </c>
      <c r="BS13" s="466">
        <v>4</v>
      </c>
      <c r="BT13" s="469">
        <f t="shared" si="11"/>
        <v>100</v>
      </c>
      <c r="BU13" s="469" t="str">
        <f t="shared" si="1"/>
        <v/>
      </c>
      <c r="BV13" s="470">
        <f t="shared" si="12"/>
        <v>0.30416073308154296</v>
      </c>
      <c r="BW13" s="471">
        <v>2</v>
      </c>
      <c r="BX13" s="471">
        <v>600</v>
      </c>
      <c r="BY13" s="469" t="str">
        <f t="shared" si="13"/>
        <v/>
      </c>
    </row>
    <row r="14" spans="1:264" s="34" customFormat="1" ht="24.9" customHeight="1" x14ac:dyDescent="0.3">
      <c r="A14" s="225" t="s">
        <v>51</v>
      </c>
      <c r="B14" s="226">
        <v>6</v>
      </c>
      <c r="C14" s="162">
        <v>347.33333333333331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4"/>
        <v/>
      </c>
      <c r="AA14" s="331" t="str">
        <f t="shared" si="14"/>
        <v/>
      </c>
      <c r="AB14" s="330" t="str">
        <f t="shared" si="5"/>
        <v/>
      </c>
      <c r="AC14" s="484"/>
      <c r="AD14" s="485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7"/>
        <v/>
      </c>
      <c r="AQ14" s="342"/>
      <c r="AR14" s="342"/>
      <c r="AS14" s="328"/>
      <c r="AT14" s="479">
        <f t="shared" si="0"/>
        <v>1.4061102831594636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81">
        <f t="shared" si="10"/>
        <v>5.645161290322581</v>
      </c>
      <c r="BS14" s="466">
        <v>4</v>
      </c>
      <c r="BT14" s="469">
        <f t="shared" si="11"/>
        <v>100</v>
      </c>
      <c r="BU14" s="469" t="str">
        <f t="shared" si="1"/>
        <v/>
      </c>
      <c r="BV14" s="470">
        <f t="shared" si="12"/>
        <v>0.30416073308154296</v>
      </c>
      <c r="BW14" s="471"/>
      <c r="BX14" s="471"/>
      <c r="BY14" s="469" t="str">
        <f t="shared" si="13"/>
        <v/>
      </c>
    </row>
    <row r="15" spans="1:264" s="34" customFormat="1" ht="24.9" customHeight="1" x14ac:dyDescent="0.3">
      <c r="A15" s="225" t="s">
        <v>52</v>
      </c>
      <c r="B15" s="226">
        <v>7</v>
      </c>
      <c r="C15" s="162">
        <v>347.33333333333331</v>
      </c>
      <c r="D15" s="162"/>
      <c r="E15" s="159"/>
      <c r="F15" s="159"/>
      <c r="G15" s="158"/>
      <c r="H15" s="158"/>
      <c r="I15" s="297"/>
      <c r="J15" s="297"/>
      <c r="K15" s="457" t="str">
        <f t="shared" si="2"/>
        <v/>
      </c>
      <c r="L15" s="297"/>
      <c r="M15" s="297"/>
      <c r="N15" s="457" t="str">
        <f t="shared" si="3"/>
        <v/>
      </c>
      <c r="O15" s="297"/>
      <c r="P15" s="297"/>
      <c r="Q15" s="457" t="str">
        <f t="shared" si="4"/>
        <v/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4"/>
        <v/>
      </c>
      <c r="AA15" s="331" t="str">
        <f t="shared" si="14"/>
        <v/>
      </c>
      <c r="AB15" s="330" t="str">
        <f t="shared" si="5"/>
        <v/>
      </c>
      <c r="AC15" s="484"/>
      <c r="AD15" s="485"/>
      <c r="AE15" s="175" t="str">
        <f t="shared" si="6"/>
        <v/>
      </c>
      <c r="AF15" s="158"/>
      <c r="AG15" s="158"/>
      <c r="AH15" s="121"/>
      <c r="AI15" s="158"/>
      <c r="AJ15" s="158"/>
      <c r="AK15" s="305"/>
      <c r="AL15" s="339"/>
      <c r="AM15" s="245"/>
      <c r="AN15" s="245"/>
      <c r="AO15" s="162"/>
      <c r="AP15" s="331" t="str">
        <f t="shared" si="7"/>
        <v/>
      </c>
      <c r="AQ15" s="342"/>
      <c r="AR15" s="342"/>
      <c r="AS15" s="328"/>
      <c r="AT15" s="479">
        <f t="shared" si="0"/>
        <v>1.4061102831594636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81">
        <f t="shared" si="10"/>
        <v>5.645161290322581</v>
      </c>
      <c r="BS15" s="466">
        <v>4</v>
      </c>
      <c r="BT15" s="469">
        <f t="shared" si="11"/>
        <v>100</v>
      </c>
      <c r="BU15" s="469" t="str">
        <f t="shared" si="1"/>
        <v/>
      </c>
      <c r="BV15" s="470">
        <f t="shared" si="12"/>
        <v>0.30416073308154296</v>
      </c>
      <c r="BW15" s="471"/>
      <c r="BX15" s="471"/>
      <c r="BY15" s="469" t="str">
        <f t="shared" si="13"/>
        <v/>
      </c>
    </row>
    <row r="16" spans="1:264" s="34" customFormat="1" ht="24.9" customHeight="1" x14ac:dyDescent="0.3">
      <c r="A16" s="225" t="s">
        <v>53</v>
      </c>
      <c r="B16" s="226">
        <v>8</v>
      </c>
      <c r="C16" s="162">
        <v>301</v>
      </c>
      <c r="D16" s="162"/>
      <c r="E16" s="159">
        <v>7.16</v>
      </c>
      <c r="F16" s="159">
        <v>7.56</v>
      </c>
      <c r="G16" s="158">
        <v>3080</v>
      </c>
      <c r="H16" s="158">
        <v>2950</v>
      </c>
      <c r="I16" s="297">
        <v>427</v>
      </c>
      <c r="J16" s="297">
        <v>16.3</v>
      </c>
      <c r="K16" s="457">
        <f t="shared" si="2"/>
        <v>96.182669789227162</v>
      </c>
      <c r="L16" s="297">
        <v>515</v>
      </c>
      <c r="M16" s="297">
        <v>7</v>
      </c>
      <c r="N16" s="457">
        <f t="shared" si="3"/>
        <v>98.640776699029132</v>
      </c>
      <c r="O16" s="297">
        <v>860</v>
      </c>
      <c r="P16" s="297">
        <v>34</v>
      </c>
      <c r="Q16" s="457">
        <f t="shared" si="4"/>
        <v>96.046511627906966</v>
      </c>
      <c r="R16" s="297">
        <v>125.5</v>
      </c>
      <c r="S16" s="297">
        <v>30.3</v>
      </c>
      <c r="T16" s="159">
        <v>109</v>
      </c>
      <c r="U16" s="159">
        <v>18</v>
      </c>
      <c r="V16" s="159">
        <v>0.5</v>
      </c>
      <c r="W16" s="159">
        <v>0.7</v>
      </c>
      <c r="X16" s="159">
        <v>0</v>
      </c>
      <c r="Y16" s="159">
        <v>0</v>
      </c>
      <c r="Z16" s="331">
        <f t="shared" si="14"/>
        <v>126</v>
      </c>
      <c r="AA16" s="331">
        <f t="shared" si="14"/>
        <v>31</v>
      </c>
      <c r="AB16" s="330">
        <f t="shared" si="5"/>
        <v>75.396825396825392</v>
      </c>
      <c r="AC16" s="484">
        <v>12.9</v>
      </c>
      <c r="AD16" s="485">
        <v>0.9</v>
      </c>
      <c r="AE16" s="175">
        <f t="shared" si="6"/>
        <v>93.023255813953483</v>
      </c>
      <c r="AF16" s="158"/>
      <c r="AG16" s="158"/>
      <c r="AH16" s="121" t="s">
        <v>215</v>
      </c>
      <c r="AI16" s="158" t="s">
        <v>216</v>
      </c>
      <c r="AJ16" s="158" t="s">
        <v>217</v>
      </c>
      <c r="AK16" s="305" t="s">
        <v>217</v>
      </c>
      <c r="AL16" s="339"/>
      <c r="AM16" s="245">
        <v>0</v>
      </c>
      <c r="AN16" s="245"/>
      <c r="AO16" s="162">
        <v>800</v>
      </c>
      <c r="AP16" s="331">
        <f t="shared" si="7"/>
        <v>153.25670498084293</v>
      </c>
      <c r="AQ16" s="342">
        <v>5220</v>
      </c>
      <c r="AR16" s="342">
        <v>8467</v>
      </c>
      <c r="AS16" s="328">
        <v>91.57</v>
      </c>
      <c r="AT16" s="479">
        <f t="shared" si="0"/>
        <v>1.56857855361596</v>
      </c>
      <c r="AU16" s="331">
        <f t="shared" si="8"/>
        <v>62.298638350863911</v>
      </c>
      <c r="AV16" s="479">
        <f t="shared" si="9"/>
        <v>9.8659003831417624E-2</v>
      </c>
      <c r="AW16" s="312"/>
      <c r="AX16" s="164"/>
      <c r="AY16" s="313"/>
      <c r="AZ16" s="355"/>
      <c r="BA16" s="356">
        <v>2.41</v>
      </c>
      <c r="BB16" s="356">
        <v>1.58</v>
      </c>
      <c r="BC16" s="347"/>
      <c r="BD16" s="347">
        <v>15.49</v>
      </c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81">
        <f t="shared" si="10"/>
        <v>5.645161290322581</v>
      </c>
      <c r="BS16" s="466">
        <v>4</v>
      </c>
      <c r="BT16" s="469">
        <f t="shared" si="11"/>
        <v>100</v>
      </c>
      <c r="BU16" s="469">
        <f t="shared" si="1"/>
        <v>20092.616793893132</v>
      </c>
      <c r="BV16" s="470">
        <f t="shared" si="12"/>
        <v>0.35098060229343048</v>
      </c>
      <c r="BW16" s="471">
        <v>1</v>
      </c>
      <c r="BX16" s="471">
        <v>800</v>
      </c>
      <c r="BY16" s="469">
        <f t="shared" si="13"/>
        <v>153.25670498084293</v>
      </c>
    </row>
    <row r="17" spans="1:77" s="34" customFormat="1" ht="24.9" customHeight="1" x14ac:dyDescent="0.3">
      <c r="A17" s="225" t="s">
        <v>47</v>
      </c>
      <c r="B17" s="226">
        <v>9</v>
      </c>
      <c r="C17" s="162">
        <v>297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4"/>
        <v/>
      </c>
      <c r="AA17" s="331" t="str">
        <f t="shared" si="14"/>
        <v/>
      </c>
      <c r="AB17" s="330" t="str">
        <f t="shared" si="5"/>
        <v/>
      </c>
      <c r="AC17" s="484"/>
      <c r="AD17" s="485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>
        <v>19.8</v>
      </c>
      <c r="AM17" s="245">
        <v>0</v>
      </c>
      <c r="AN17" s="245"/>
      <c r="AO17" s="162">
        <v>790</v>
      </c>
      <c r="AP17" s="331" t="str">
        <f t="shared" si="7"/>
        <v/>
      </c>
      <c r="AQ17" s="342"/>
      <c r="AR17" s="342"/>
      <c r="AS17" s="328"/>
      <c r="AT17" s="479">
        <f t="shared" si="0"/>
        <v>1.584382871536524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81">
        <f t="shared" si="10"/>
        <v>5.645161290322581</v>
      </c>
      <c r="BS17" s="466">
        <v>4</v>
      </c>
      <c r="BT17" s="469">
        <f t="shared" si="11"/>
        <v>100</v>
      </c>
      <c r="BU17" s="469" t="str">
        <f t="shared" si="1"/>
        <v/>
      </c>
      <c r="BV17" s="470">
        <f t="shared" si="12"/>
        <v>0.35570761377212989</v>
      </c>
      <c r="BW17" s="471"/>
      <c r="BX17" s="471"/>
      <c r="BY17" s="469" t="str">
        <f t="shared" si="13"/>
        <v/>
      </c>
    </row>
    <row r="18" spans="1:77" s="34" customFormat="1" ht="24.9" customHeight="1" x14ac:dyDescent="0.3">
      <c r="A18" s="225" t="s">
        <v>48</v>
      </c>
      <c r="B18" s="226">
        <v>10</v>
      </c>
      <c r="C18" s="162">
        <v>300</v>
      </c>
      <c r="D18" s="162"/>
      <c r="E18" s="159"/>
      <c r="F18" s="159">
        <v>7.8</v>
      </c>
      <c r="G18" s="158"/>
      <c r="H18" s="158">
        <v>2890</v>
      </c>
      <c r="I18" s="297"/>
      <c r="J18" s="297">
        <v>8</v>
      </c>
      <c r="K18" s="457" t="str">
        <f t="shared" si="2"/>
        <v/>
      </c>
      <c r="L18" s="297"/>
      <c r="M18" s="297">
        <v>5</v>
      </c>
      <c r="N18" s="457" t="str">
        <f t="shared" si="3"/>
        <v/>
      </c>
      <c r="O18" s="297"/>
      <c r="P18" s="297">
        <v>47</v>
      </c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4"/>
        <v/>
      </c>
      <c r="AA18" s="331" t="str">
        <f t="shared" si="14"/>
        <v/>
      </c>
      <c r="AB18" s="330" t="str">
        <f t="shared" si="5"/>
        <v/>
      </c>
      <c r="AC18" s="484"/>
      <c r="AD18" s="485"/>
      <c r="AE18" s="175" t="str">
        <f t="shared" si="6"/>
        <v/>
      </c>
      <c r="AF18" s="158"/>
      <c r="AG18" s="158"/>
      <c r="AH18" s="121" t="s">
        <v>215</v>
      </c>
      <c r="AI18" s="158" t="s">
        <v>218</v>
      </c>
      <c r="AJ18" s="158" t="s">
        <v>217</v>
      </c>
      <c r="AK18" s="305" t="s">
        <v>217</v>
      </c>
      <c r="AL18" s="339">
        <v>19.8</v>
      </c>
      <c r="AM18" s="245">
        <v>3.68</v>
      </c>
      <c r="AN18" s="245"/>
      <c r="AO18" s="162">
        <v>750</v>
      </c>
      <c r="AP18" s="331" t="str">
        <f t="shared" si="7"/>
        <v/>
      </c>
      <c r="AQ18" s="342"/>
      <c r="AR18" s="342"/>
      <c r="AS18" s="328"/>
      <c r="AT18" s="479">
        <f t="shared" si="0"/>
        <v>1.5725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81">
        <f t="shared" si="10"/>
        <v>5.645161290322581</v>
      </c>
      <c r="BS18" s="466">
        <v>4</v>
      </c>
      <c r="BT18" s="469">
        <f t="shared" si="11"/>
        <v>100</v>
      </c>
      <c r="BU18" s="469" t="str">
        <f t="shared" si="1"/>
        <v/>
      </c>
      <c r="BV18" s="470">
        <f t="shared" si="12"/>
        <v>0.35215053763440857</v>
      </c>
      <c r="BW18" s="471"/>
      <c r="BX18" s="471"/>
      <c r="BY18" s="469" t="str">
        <f t="shared" si="13"/>
        <v/>
      </c>
    </row>
    <row r="19" spans="1:77" s="34" customFormat="1" ht="24.9" customHeight="1" x14ac:dyDescent="0.3">
      <c r="A19" s="225" t="s">
        <v>49</v>
      </c>
      <c r="B19" s="226">
        <v>11</v>
      </c>
      <c r="C19" s="162">
        <v>315</v>
      </c>
      <c r="D19" s="162"/>
      <c r="E19" s="159">
        <v>7.35</v>
      </c>
      <c r="F19" s="159">
        <v>7.66</v>
      </c>
      <c r="G19" s="158">
        <v>3110</v>
      </c>
      <c r="H19" s="158">
        <v>2870</v>
      </c>
      <c r="I19" s="297">
        <v>404</v>
      </c>
      <c r="J19" s="297">
        <v>9.4</v>
      </c>
      <c r="K19" s="457">
        <f t="shared" si="2"/>
        <v>97.673267326732685</v>
      </c>
      <c r="L19" s="297"/>
      <c r="M19" s="297"/>
      <c r="N19" s="457" t="str">
        <f t="shared" si="3"/>
        <v/>
      </c>
      <c r="O19" s="297">
        <v>944</v>
      </c>
      <c r="P19" s="297">
        <v>54</v>
      </c>
      <c r="Q19" s="457">
        <f t="shared" si="4"/>
        <v>94.279661016949163</v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4"/>
        <v/>
      </c>
      <c r="AA19" s="331" t="str">
        <f t="shared" si="14"/>
        <v/>
      </c>
      <c r="AB19" s="330" t="str">
        <f t="shared" si="5"/>
        <v/>
      </c>
      <c r="AC19" s="484"/>
      <c r="AD19" s="485"/>
      <c r="AE19" s="175" t="str">
        <f t="shared" si="6"/>
        <v/>
      </c>
      <c r="AF19" s="158"/>
      <c r="AG19" s="158"/>
      <c r="AH19" s="121" t="s">
        <v>215</v>
      </c>
      <c r="AI19" s="158" t="s">
        <v>216</v>
      </c>
      <c r="AJ19" s="158" t="s">
        <v>217</v>
      </c>
      <c r="AK19" s="305" t="s">
        <v>217</v>
      </c>
      <c r="AL19" s="339">
        <v>19.600000000000001</v>
      </c>
      <c r="AM19" s="245">
        <v>0</v>
      </c>
      <c r="AN19" s="245"/>
      <c r="AO19" s="162">
        <v>730</v>
      </c>
      <c r="AP19" s="331" t="str">
        <f t="shared" si="7"/>
        <v/>
      </c>
      <c r="AQ19" s="342"/>
      <c r="AR19" s="342"/>
      <c r="AS19" s="328"/>
      <c r="AT19" s="479">
        <f t="shared" si="0"/>
        <v>1.5156626506024096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81">
        <f t="shared" si="10"/>
        <v>5.645161290322581</v>
      </c>
      <c r="BS19" s="466">
        <v>4</v>
      </c>
      <c r="BT19" s="469">
        <f t="shared" si="11"/>
        <v>100</v>
      </c>
      <c r="BU19" s="469" t="str">
        <f t="shared" si="1"/>
        <v/>
      </c>
      <c r="BV19" s="470">
        <f t="shared" si="12"/>
        <v>0.33538146441372246</v>
      </c>
      <c r="BW19" s="471">
        <v>1</v>
      </c>
      <c r="BX19" s="471">
        <v>730</v>
      </c>
      <c r="BY19" s="469" t="str">
        <f t="shared" si="13"/>
        <v/>
      </c>
    </row>
    <row r="20" spans="1:77" s="34" customFormat="1" ht="24.9" customHeight="1" x14ac:dyDescent="0.3">
      <c r="A20" s="225" t="s">
        <v>50</v>
      </c>
      <c r="B20" s="226">
        <v>12</v>
      </c>
      <c r="C20" s="162">
        <v>296.66666666666669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4"/>
        <v/>
      </c>
      <c r="AA20" s="331" t="str">
        <f t="shared" si="14"/>
        <v/>
      </c>
      <c r="AB20" s="330" t="str">
        <f t="shared" si="5"/>
        <v/>
      </c>
      <c r="AC20" s="484"/>
      <c r="AD20" s="485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>
        <v>19.3</v>
      </c>
      <c r="AM20" s="245">
        <v>1.59</v>
      </c>
      <c r="AN20" s="245"/>
      <c r="AO20" s="162">
        <v>690</v>
      </c>
      <c r="AP20" s="331" t="str">
        <f t="shared" si="7"/>
        <v/>
      </c>
      <c r="AQ20" s="342"/>
      <c r="AR20" s="342"/>
      <c r="AS20" s="328"/>
      <c r="AT20" s="479">
        <f t="shared" si="0"/>
        <v>1.6923766816143497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81">
        <f t="shared" si="10"/>
        <v>5.645161290322581</v>
      </c>
      <c r="BS20" s="466">
        <v>3</v>
      </c>
      <c r="BT20" s="469">
        <f t="shared" si="11"/>
        <v>75</v>
      </c>
      <c r="BU20" s="469" t="str">
        <f t="shared" si="1"/>
        <v/>
      </c>
      <c r="BV20" s="470">
        <f t="shared" si="12"/>
        <v>0.27183762232693004</v>
      </c>
      <c r="BW20" s="471"/>
      <c r="BX20" s="471"/>
      <c r="BY20" s="469" t="str">
        <f t="shared" si="13"/>
        <v/>
      </c>
    </row>
    <row r="21" spans="1:77" s="34" customFormat="1" ht="24.9" customHeight="1" x14ac:dyDescent="0.3">
      <c r="A21" s="225" t="s">
        <v>51</v>
      </c>
      <c r="B21" s="226">
        <v>13</v>
      </c>
      <c r="C21" s="162">
        <v>296.66666666666669</v>
      </c>
      <c r="D21" s="162"/>
      <c r="E21" s="159"/>
      <c r="F21" s="159"/>
      <c r="G21" s="158"/>
      <c r="H21" s="158"/>
      <c r="I21" s="297"/>
      <c r="J21" s="297"/>
      <c r="K21" s="457" t="str">
        <f t="shared" si="2"/>
        <v/>
      </c>
      <c r="L21" s="297"/>
      <c r="M21" s="297"/>
      <c r="N21" s="457" t="str">
        <f t="shared" si="3"/>
        <v/>
      </c>
      <c r="O21" s="297"/>
      <c r="P21" s="297"/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4"/>
        <v/>
      </c>
      <c r="AA21" s="331" t="str">
        <f t="shared" si="14"/>
        <v/>
      </c>
      <c r="AB21" s="330" t="str">
        <f t="shared" si="5"/>
        <v/>
      </c>
      <c r="AC21" s="484"/>
      <c r="AD21" s="485"/>
      <c r="AE21" s="175" t="str">
        <f t="shared" si="6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7"/>
        <v/>
      </c>
      <c r="AQ21" s="342"/>
      <c r="AR21" s="342"/>
      <c r="AS21" s="328"/>
      <c r="AT21" s="479">
        <f t="shared" si="0"/>
        <v>1.5857142857142856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81">
        <f t="shared" si="10"/>
        <v>5.645161290322581</v>
      </c>
      <c r="BS21" s="466">
        <v>4</v>
      </c>
      <c r="BT21" s="469">
        <f t="shared" si="11"/>
        <v>100</v>
      </c>
      <c r="BU21" s="469" t="str">
        <f t="shared" si="1"/>
        <v/>
      </c>
      <c r="BV21" s="470">
        <f t="shared" si="12"/>
        <v>0.35610728524827834</v>
      </c>
      <c r="BW21" s="471"/>
      <c r="BX21" s="471"/>
      <c r="BY21" s="469" t="str">
        <f t="shared" si="13"/>
        <v/>
      </c>
    </row>
    <row r="22" spans="1:77" s="34" customFormat="1" ht="24.9" customHeight="1" x14ac:dyDescent="0.3">
      <c r="A22" s="225" t="s">
        <v>52</v>
      </c>
      <c r="B22" s="226">
        <v>14</v>
      </c>
      <c r="C22" s="162">
        <v>296.66666666666669</v>
      </c>
      <c r="D22" s="162"/>
      <c r="E22" s="159"/>
      <c r="F22" s="159"/>
      <c r="G22" s="158"/>
      <c r="H22" s="158"/>
      <c r="I22" s="297"/>
      <c r="J22" s="297"/>
      <c r="K22" s="457" t="str">
        <f t="shared" si="2"/>
        <v/>
      </c>
      <c r="L22" s="297"/>
      <c r="M22" s="297"/>
      <c r="N22" s="457" t="str">
        <f t="shared" si="3"/>
        <v/>
      </c>
      <c r="O22" s="297"/>
      <c r="P22" s="297"/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4"/>
        <v/>
      </c>
      <c r="AA22" s="331" t="str">
        <f t="shared" si="14"/>
        <v/>
      </c>
      <c r="AB22" s="330" t="str">
        <f t="shared" si="5"/>
        <v/>
      </c>
      <c r="AC22" s="484"/>
      <c r="AD22" s="485"/>
      <c r="AE22" s="175" t="str">
        <f t="shared" si="6"/>
        <v/>
      </c>
      <c r="AF22" s="158"/>
      <c r="AG22" s="158"/>
      <c r="AH22" s="121"/>
      <c r="AI22" s="158"/>
      <c r="AJ22" s="158"/>
      <c r="AK22" s="305"/>
      <c r="AL22" s="339"/>
      <c r="AM22" s="245"/>
      <c r="AN22" s="245"/>
      <c r="AO22" s="162"/>
      <c r="AP22" s="331" t="str">
        <f t="shared" si="7"/>
        <v/>
      </c>
      <c r="AQ22" s="342"/>
      <c r="AR22" s="342"/>
      <c r="AS22" s="328"/>
      <c r="AT22" s="479">
        <f t="shared" si="0"/>
        <v>1.5857142857142856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81">
        <f t="shared" si="10"/>
        <v>5.645161290322581</v>
      </c>
      <c r="BS22" s="466">
        <v>4</v>
      </c>
      <c r="BT22" s="469">
        <f t="shared" si="11"/>
        <v>100</v>
      </c>
      <c r="BU22" s="469" t="str">
        <f t="shared" si="1"/>
        <v/>
      </c>
      <c r="BV22" s="470">
        <f t="shared" si="12"/>
        <v>0.35610728524827834</v>
      </c>
      <c r="BW22" s="471"/>
      <c r="BX22" s="471"/>
      <c r="BY22" s="469" t="str">
        <f t="shared" si="13"/>
        <v/>
      </c>
    </row>
    <row r="23" spans="1:77" s="34" customFormat="1" ht="24.9" customHeight="1" x14ac:dyDescent="0.3">
      <c r="A23" s="225" t="s">
        <v>53</v>
      </c>
      <c r="B23" s="226">
        <v>15</v>
      </c>
      <c r="C23" s="162">
        <v>307</v>
      </c>
      <c r="D23" s="162"/>
      <c r="E23" s="159">
        <v>7.51</v>
      </c>
      <c r="F23" s="159">
        <v>7.51</v>
      </c>
      <c r="G23" s="158">
        <v>3050</v>
      </c>
      <c r="H23" s="158">
        <v>2910</v>
      </c>
      <c r="I23" s="297">
        <v>553</v>
      </c>
      <c r="J23" s="297">
        <v>12.8</v>
      </c>
      <c r="K23" s="457">
        <f t="shared" si="2"/>
        <v>97.685352622061501</v>
      </c>
      <c r="L23" s="297">
        <v>580</v>
      </c>
      <c r="M23" s="297">
        <v>11</v>
      </c>
      <c r="N23" s="457">
        <f t="shared" si="3"/>
        <v>98.103448275862064</v>
      </c>
      <c r="O23" s="297">
        <v>971</v>
      </c>
      <c r="P23" s="297">
        <v>57</v>
      </c>
      <c r="Q23" s="457">
        <f t="shared" si="4"/>
        <v>94.129763130792995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4"/>
        <v/>
      </c>
      <c r="AA23" s="331" t="str">
        <f t="shared" si="14"/>
        <v/>
      </c>
      <c r="AB23" s="330" t="str">
        <f t="shared" si="5"/>
        <v/>
      </c>
      <c r="AC23" s="484"/>
      <c r="AD23" s="485"/>
      <c r="AE23" s="175" t="str">
        <f t="shared" si="6"/>
        <v/>
      </c>
      <c r="AF23" s="158"/>
      <c r="AG23" s="158"/>
      <c r="AH23" s="121" t="s">
        <v>215</v>
      </c>
      <c r="AI23" s="158" t="s">
        <v>216</v>
      </c>
      <c r="AJ23" s="158" t="s">
        <v>217</v>
      </c>
      <c r="AK23" s="305" t="s">
        <v>217</v>
      </c>
      <c r="AL23" s="339">
        <v>19.100000000000001</v>
      </c>
      <c r="AM23" s="245">
        <v>1.33</v>
      </c>
      <c r="AN23" s="245"/>
      <c r="AO23" s="162">
        <v>540</v>
      </c>
      <c r="AP23" s="331">
        <f t="shared" si="7"/>
        <v>192.85714285714286</v>
      </c>
      <c r="AQ23" s="342">
        <v>2800</v>
      </c>
      <c r="AR23" s="342">
        <v>9500</v>
      </c>
      <c r="AS23" s="328">
        <v>93.21</v>
      </c>
      <c r="AT23" s="479">
        <f t="shared" si="0"/>
        <v>1.5454545454545454</v>
      </c>
      <c r="AU23" s="331">
        <f t="shared" si="8"/>
        <v>30.598364327068229</v>
      </c>
      <c r="AV23" s="479">
        <f t="shared" si="9"/>
        <v>0.20714285714285716</v>
      </c>
      <c r="AW23" s="312"/>
      <c r="AX23" s="164"/>
      <c r="AY23" s="313"/>
      <c r="AZ23" s="355"/>
      <c r="BA23" s="356">
        <v>1.48</v>
      </c>
      <c r="BB23" s="356">
        <v>1.7</v>
      </c>
      <c r="BC23" s="347"/>
      <c r="BD23" s="347">
        <v>14.89</v>
      </c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81">
        <f t="shared" si="10"/>
        <v>5.645161290322581</v>
      </c>
      <c r="BS23" s="466">
        <v>4</v>
      </c>
      <c r="BT23" s="469">
        <f t="shared" si="11"/>
        <v>100</v>
      </c>
      <c r="BU23" s="469">
        <f t="shared" si="1"/>
        <v>10936.67175572519</v>
      </c>
      <c r="BV23" s="470">
        <f t="shared" si="12"/>
        <v>0.34412104654828202</v>
      </c>
      <c r="BW23" s="471">
        <v>2</v>
      </c>
      <c r="BX23" s="471">
        <v>270</v>
      </c>
      <c r="BY23" s="469">
        <f t="shared" si="13"/>
        <v>192.85714285714286</v>
      </c>
    </row>
    <row r="24" spans="1:77" s="34" customFormat="1" ht="24.9" customHeight="1" x14ac:dyDescent="0.3">
      <c r="A24" s="225" t="s">
        <v>47</v>
      </c>
      <c r="B24" s="226">
        <v>16</v>
      </c>
      <c r="C24" s="162">
        <v>259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4"/>
        <v/>
      </c>
      <c r="AA24" s="331" t="str">
        <f t="shared" si="14"/>
        <v/>
      </c>
      <c r="AB24" s="330" t="str">
        <f t="shared" si="5"/>
        <v/>
      </c>
      <c r="AC24" s="484"/>
      <c r="AD24" s="485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>
        <v>19.100000000000001</v>
      </c>
      <c r="AM24" s="245">
        <v>1.25</v>
      </c>
      <c r="AN24" s="245"/>
      <c r="AO24" s="162">
        <v>500</v>
      </c>
      <c r="AP24" s="331" t="str">
        <f t="shared" si="7"/>
        <v/>
      </c>
      <c r="AQ24" s="342"/>
      <c r="AR24" s="342"/>
      <c r="AS24" s="328"/>
      <c r="AT24" s="479">
        <f t="shared" si="0"/>
        <v>1.7520891364902507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81">
        <f t="shared" si="10"/>
        <v>5.645161290322581</v>
      </c>
      <c r="BS24" s="466">
        <v>4</v>
      </c>
      <c r="BT24" s="469">
        <f t="shared" si="11"/>
        <v>100</v>
      </c>
      <c r="BU24" s="469" t="str">
        <f t="shared" si="1"/>
        <v/>
      </c>
      <c r="BV24" s="470">
        <f t="shared" si="12"/>
        <v>0.4078963756383111</v>
      </c>
      <c r="BW24" s="471">
        <v>2</v>
      </c>
      <c r="BX24" s="471">
        <v>250</v>
      </c>
      <c r="BY24" s="469" t="str">
        <f t="shared" si="13"/>
        <v/>
      </c>
    </row>
    <row r="25" spans="1:77" s="34" customFormat="1" ht="24.9" customHeight="1" x14ac:dyDescent="0.3">
      <c r="A25" s="225" t="s">
        <v>48</v>
      </c>
      <c r="B25" s="226">
        <v>17</v>
      </c>
      <c r="C25" s="162">
        <v>315</v>
      </c>
      <c r="D25" s="162"/>
      <c r="E25" s="159"/>
      <c r="F25" s="159">
        <v>7.5</v>
      </c>
      <c r="G25" s="158"/>
      <c r="H25" s="158">
        <v>3076</v>
      </c>
      <c r="I25" s="297"/>
      <c r="J25" s="297">
        <v>11</v>
      </c>
      <c r="K25" s="457" t="str">
        <f t="shared" si="2"/>
        <v/>
      </c>
      <c r="L25" s="297"/>
      <c r="M25" s="297">
        <v>12</v>
      </c>
      <c r="N25" s="457" t="str">
        <f t="shared" si="3"/>
        <v/>
      </c>
      <c r="O25" s="297"/>
      <c r="P25" s="297">
        <v>60</v>
      </c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4"/>
        <v/>
      </c>
      <c r="AA25" s="331" t="str">
        <f t="shared" si="14"/>
        <v/>
      </c>
      <c r="AB25" s="330" t="str">
        <f t="shared" si="5"/>
        <v/>
      </c>
      <c r="AC25" s="484"/>
      <c r="AD25" s="485"/>
      <c r="AE25" s="175" t="str">
        <f t="shared" si="6"/>
        <v/>
      </c>
      <c r="AF25" s="158"/>
      <c r="AG25" s="158"/>
      <c r="AH25" s="121" t="s">
        <v>215</v>
      </c>
      <c r="AI25" s="158" t="s">
        <v>218</v>
      </c>
      <c r="AJ25" s="158" t="s">
        <v>217</v>
      </c>
      <c r="AK25" s="305" t="s">
        <v>217</v>
      </c>
      <c r="AL25" s="339">
        <v>19</v>
      </c>
      <c r="AM25" s="245">
        <v>1.9</v>
      </c>
      <c r="AN25" s="245"/>
      <c r="AO25" s="162">
        <v>630</v>
      </c>
      <c r="AP25" s="331" t="str">
        <f t="shared" si="7"/>
        <v/>
      </c>
      <c r="AQ25" s="342"/>
      <c r="AR25" s="342"/>
      <c r="AS25" s="328"/>
      <c r="AT25" s="479">
        <f t="shared" si="0"/>
        <v>1.5156626506024096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81">
        <f t="shared" si="10"/>
        <v>5.645161290322581</v>
      </c>
      <c r="BS25" s="466">
        <v>4</v>
      </c>
      <c r="BT25" s="469">
        <f t="shared" si="11"/>
        <v>100</v>
      </c>
      <c r="BU25" s="469" t="str">
        <f t="shared" si="1"/>
        <v/>
      </c>
      <c r="BV25" s="470">
        <f t="shared" si="12"/>
        <v>0.33538146441372246</v>
      </c>
      <c r="BW25" s="471"/>
      <c r="BX25" s="471"/>
      <c r="BY25" s="469" t="str">
        <f t="shared" si="13"/>
        <v/>
      </c>
    </row>
    <row r="26" spans="1:77" s="34" customFormat="1" ht="24.9" customHeight="1" x14ac:dyDescent="0.3">
      <c r="A26" s="225" t="s">
        <v>49</v>
      </c>
      <c r="B26" s="226">
        <v>18</v>
      </c>
      <c r="C26" s="162">
        <v>432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4"/>
        <v/>
      </c>
      <c r="AA26" s="331" t="str">
        <f t="shared" si="14"/>
        <v/>
      </c>
      <c r="AB26" s="330" t="str">
        <f t="shared" si="5"/>
        <v/>
      </c>
      <c r="AC26" s="484"/>
      <c r="AD26" s="485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162">
        <v>690</v>
      </c>
      <c r="AP26" s="331" t="str">
        <f t="shared" si="7"/>
        <v/>
      </c>
      <c r="AQ26" s="342"/>
      <c r="AR26" s="342"/>
      <c r="AS26" s="328"/>
      <c r="AT26" s="479">
        <f t="shared" si="0"/>
        <v>1.1292639138240574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81">
        <f t="shared" si="10"/>
        <v>5.645161290322581</v>
      </c>
      <c r="BS26" s="466">
        <v>5</v>
      </c>
      <c r="BT26" s="469">
        <f t="shared" si="11"/>
        <v>125</v>
      </c>
      <c r="BU26" s="469" t="str">
        <f t="shared" si="1"/>
        <v/>
      </c>
      <c r="BV26" s="470">
        <f t="shared" si="12"/>
        <v>0.30241935483870969</v>
      </c>
      <c r="BW26" s="471"/>
      <c r="BX26" s="471"/>
      <c r="BY26" s="469" t="str">
        <f t="shared" si="13"/>
        <v/>
      </c>
    </row>
    <row r="27" spans="1:77" s="34" customFormat="1" ht="24.9" customHeight="1" x14ac:dyDescent="0.3">
      <c r="A27" s="225" t="s">
        <v>50</v>
      </c>
      <c r="B27" s="226">
        <v>19</v>
      </c>
      <c r="C27" s="162">
        <v>289.66666666666669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4"/>
        <v/>
      </c>
      <c r="AA27" s="331" t="str">
        <f t="shared" si="14"/>
        <v/>
      </c>
      <c r="AB27" s="330" t="str">
        <f t="shared" si="5"/>
        <v/>
      </c>
      <c r="AC27" s="484"/>
      <c r="AD27" s="485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>
        <v>19.2</v>
      </c>
      <c r="AM27" s="245">
        <v>0</v>
      </c>
      <c r="AN27" s="245"/>
      <c r="AO27" s="162">
        <v>780</v>
      </c>
      <c r="AP27" s="331" t="str">
        <f t="shared" si="7"/>
        <v/>
      </c>
      <c r="AQ27" s="342"/>
      <c r="AR27" s="342"/>
      <c r="AS27" s="328"/>
      <c r="AT27" s="479">
        <f t="shared" si="0"/>
        <v>1.7248628884826325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81">
        <f t="shared" si="10"/>
        <v>5.645161290322581</v>
      </c>
      <c r="BS27" s="466">
        <v>3</v>
      </c>
      <c r="BT27" s="469">
        <f t="shared" si="11"/>
        <v>75</v>
      </c>
      <c r="BU27" s="469" t="str">
        <f t="shared" si="1"/>
        <v/>
      </c>
      <c r="BV27" s="470">
        <f t="shared" si="12"/>
        <v>0.27840677085266713</v>
      </c>
      <c r="BW27" s="471">
        <v>2</v>
      </c>
      <c r="BX27" s="471">
        <v>440</v>
      </c>
      <c r="BY27" s="469" t="str">
        <f t="shared" si="13"/>
        <v/>
      </c>
    </row>
    <row r="28" spans="1:77" s="34" customFormat="1" ht="24.9" customHeight="1" x14ac:dyDescent="0.3">
      <c r="A28" s="225" t="s">
        <v>51</v>
      </c>
      <c r="B28" s="226">
        <v>20</v>
      </c>
      <c r="C28" s="162">
        <v>289.66666666666669</v>
      </c>
      <c r="D28" s="162"/>
      <c r="E28" s="159">
        <v>7.44</v>
      </c>
      <c r="F28" s="159">
        <v>7.71</v>
      </c>
      <c r="G28" s="158">
        <v>3190</v>
      </c>
      <c r="H28" s="158">
        <v>3050</v>
      </c>
      <c r="I28" s="297">
        <v>518</v>
      </c>
      <c r="J28" s="297">
        <v>18</v>
      </c>
      <c r="K28" s="457">
        <f t="shared" si="2"/>
        <v>96.525096525096515</v>
      </c>
      <c r="L28" s="297"/>
      <c r="M28" s="297"/>
      <c r="N28" s="457" t="str">
        <f t="shared" si="3"/>
        <v/>
      </c>
      <c r="O28" s="297">
        <v>819</v>
      </c>
      <c r="P28" s="297">
        <v>85</v>
      </c>
      <c r="Q28" s="457">
        <f t="shared" si="4"/>
        <v>89.62148962148963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4"/>
        <v/>
      </c>
      <c r="AA28" s="331" t="str">
        <f t="shared" si="14"/>
        <v/>
      </c>
      <c r="AB28" s="330" t="str">
        <f t="shared" si="5"/>
        <v/>
      </c>
      <c r="AC28" s="484"/>
      <c r="AD28" s="485"/>
      <c r="AE28" s="175" t="str">
        <f t="shared" si="6"/>
        <v/>
      </c>
      <c r="AF28" s="158"/>
      <c r="AG28" s="158"/>
      <c r="AH28" s="121" t="s">
        <v>215</v>
      </c>
      <c r="AI28" s="158" t="s">
        <v>216</v>
      </c>
      <c r="AJ28" s="158" t="s">
        <v>217</v>
      </c>
      <c r="AK28" s="305" t="s">
        <v>217</v>
      </c>
      <c r="AL28" s="339"/>
      <c r="AM28" s="245"/>
      <c r="AN28" s="245"/>
      <c r="AO28" s="162"/>
      <c r="AP28" s="331" t="str">
        <f t="shared" si="7"/>
        <v/>
      </c>
      <c r="AQ28" s="342"/>
      <c r="AR28" s="342"/>
      <c r="AS28" s="328"/>
      <c r="AT28" s="479">
        <f t="shared" si="0"/>
        <v>1.6142001710863985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81">
        <f t="shared" si="10"/>
        <v>5.645161290322581</v>
      </c>
      <c r="BS28" s="466">
        <v>4</v>
      </c>
      <c r="BT28" s="469">
        <f t="shared" si="11"/>
        <v>100</v>
      </c>
      <c r="BU28" s="469" t="str">
        <f t="shared" si="1"/>
        <v/>
      </c>
      <c r="BV28" s="470">
        <f t="shared" si="12"/>
        <v>0.36471286981699391</v>
      </c>
      <c r="BW28" s="471"/>
      <c r="BX28" s="471"/>
      <c r="BY28" s="469" t="str">
        <f t="shared" si="13"/>
        <v/>
      </c>
    </row>
    <row r="29" spans="1:77" s="34" customFormat="1" ht="24.9" customHeight="1" x14ac:dyDescent="0.3">
      <c r="A29" s="225" t="s">
        <v>52</v>
      </c>
      <c r="B29" s="226">
        <v>21</v>
      </c>
      <c r="C29" s="162">
        <v>289.66666666666669</v>
      </c>
      <c r="D29" s="162"/>
      <c r="E29" s="159"/>
      <c r="F29" s="159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4"/>
        <v/>
      </c>
      <c r="AA29" s="331" t="str">
        <f t="shared" si="14"/>
        <v/>
      </c>
      <c r="AB29" s="330" t="str">
        <f t="shared" si="5"/>
        <v/>
      </c>
      <c r="AC29" s="484"/>
      <c r="AD29" s="485"/>
      <c r="AE29" s="175" t="str">
        <f t="shared" si="6"/>
        <v/>
      </c>
      <c r="AF29" s="158"/>
      <c r="AG29" s="158"/>
      <c r="AH29" s="121"/>
      <c r="AI29" s="158"/>
      <c r="AJ29" s="158"/>
      <c r="AK29" s="305"/>
      <c r="AL29" s="339">
        <v>19.5</v>
      </c>
      <c r="AM29" s="245">
        <v>1.3</v>
      </c>
      <c r="AN29" s="245"/>
      <c r="AO29" s="162"/>
      <c r="AP29" s="331" t="str">
        <f t="shared" si="7"/>
        <v/>
      </c>
      <c r="AQ29" s="342"/>
      <c r="AR29" s="342"/>
      <c r="AS29" s="328"/>
      <c r="AT29" s="479">
        <f t="shared" si="0"/>
        <v>1.6142001710863985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81">
        <f t="shared" si="10"/>
        <v>5.645161290322581</v>
      </c>
      <c r="BS29" s="466">
        <v>4</v>
      </c>
      <c r="BT29" s="469">
        <f t="shared" si="11"/>
        <v>100</v>
      </c>
      <c r="BU29" s="469" t="str">
        <f t="shared" si="1"/>
        <v/>
      </c>
      <c r="BV29" s="470">
        <f t="shared" si="12"/>
        <v>0.36471286981699391</v>
      </c>
      <c r="BW29" s="471"/>
      <c r="BX29" s="471"/>
      <c r="BY29" s="469" t="str">
        <f t="shared" si="13"/>
        <v/>
      </c>
    </row>
    <row r="30" spans="1:77" s="34" customFormat="1" ht="24.9" customHeight="1" x14ac:dyDescent="0.3">
      <c r="A30" s="225" t="s">
        <v>53</v>
      </c>
      <c r="B30" s="226">
        <v>22</v>
      </c>
      <c r="C30" s="162">
        <v>426</v>
      </c>
      <c r="D30" s="162"/>
      <c r="E30" s="159">
        <v>7.41</v>
      </c>
      <c r="F30" s="159">
        <v>7.74</v>
      </c>
      <c r="G30" s="158">
        <v>3130</v>
      </c>
      <c r="H30" s="158">
        <v>2810</v>
      </c>
      <c r="I30" s="297">
        <v>194</v>
      </c>
      <c r="J30" s="297">
        <v>17.3</v>
      </c>
      <c r="K30" s="457">
        <f t="shared" si="2"/>
        <v>91.082474226804123</v>
      </c>
      <c r="L30" s="297">
        <v>194</v>
      </c>
      <c r="M30" s="297">
        <v>12</v>
      </c>
      <c r="N30" s="457">
        <f t="shared" si="3"/>
        <v>93.814432989690715</v>
      </c>
      <c r="O30" s="297">
        <v>323</v>
      </c>
      <c r="P30" s="297">
        <v>59</v>
      </c>
      <c r="Q30" s="457">
        <f t="shared" si="4"/>
        <v>81.733746130030966</v>
      </c>
      <c r="R30" s="297">
        <v>78</v>
      </c>
      <c r="S30" s="297">
        <v>42.8</v>
      </c>
      <c r="T30" s="159">
        <v>42.6</v>
      </c>
      <c r="U30" s="159">
        <v>34.299999999999997</v>
      </c>
      <c r="V30" s="159">
        <v>0.4</v>
      </c>
      <c r="W30" s="159">
        <v>1.2</v>
      </c>
      <c r="X30" s="159">
        <v>0</v>
      </c>
      <c r="Y30" s="159">
        <v>0</v>
      </c>
      <c r="Z30" s="331">
        <f t="shared" si="14"/>
        <v>78.400000000000006</v>
      </c>
      <c r="AA30" s="331">
        <f t="shared" si="14"/>
        <v>44</v>
      </c>
      <c r="AB30" s="330">
        <f t="shared" si="5"/>
        <v>43.87755102040817</v>
      </c>
      <c r="AC30" s="484">
        <v>8.8000000000000007</v>
      </c>
      <c r="AD30" s="485">
        <v>2.2000000000000002</v>
      </c>
      <c r="AE30" s="175">
        <f t="shared" si="6"/>
        <v>75</v>
      </c>
      <c r="AF30" s="158"/>
      <c r="AG30" s="158"/>
      <c r="AH30" s="121" t="s">
        <v>215</v>
      </c>
      <c r="AI30" s="158" t="s">
        <v>216</v>
      </c>
      <c r="AJ30" s="158" t="s">
        <v>217</v>
      </c>
      <c r="AK30" s="305" t="s">
        <v>217</v>
      </c>
      <c r="AL30" s="339"/>
      <c r="AM30" s="245"/>
      <c r="AN30" s="245"/>
      <c r="AO30" s="162">
        <v>680</v>
      </c>
      <c r="AP30" s="331">
        <f t="shared" si="7"/>
        <v>219.35483870967741</v>
      </c>
      <c r="AQ30" s="342">
        <v>3100</v>
      </c>
      <c r="AR30" s="342">
        <v>8567</v>
      </c>
      <c r="AS30" s="328">
        <v>94.84</v>
      </c>
      <c r="AT30" s="479">
        <f t="shared" si="0"/>
        <v>1.1415607985480944</v>
      </c>
      <c r="AU30" s="331">
        <f t="shared" si="8"/>
        <v>34.987145833207919</v>
      </c>
      <c r="AV30" s="479">
        <f t="shared" si="9"/>
        <v>6.2580645161290319E-2</v>
      </c>
      <c r="AW30" s="312"/>
      <c r="AX30" s="164"/>
      <c r="AY30" s="313"/>
      <c r="AZ30" s="355"/>
      <c r="BA30" s="356">
        <v>0.46</v>
      </c>
      <c r="BB30" s="356">
        <v>1.67</v>
      </c>
      <c r="BC30" s="347"/>
      <c r="BD30" s="347">
        <v>13.87</v>
      </c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81">
        <f t="shared" si="10"/>
        <v>5.645161290322581</v>
      </c>
      <c r="BS30" s="466">
        <v>5</v>
      </c>
      <c r="BT30" s="469">
        <f t="shared" si="11"/>
        <v>125</v>
      </c>
      <c r="BU30" s="469">
        <f t="shared" si="1"/>
        <v>13208.296296296296</v>
      </c>
      <c r="BV30" s="470">
        <f t="shared" si="12"/>
        <v>0.30667878237164925</v>
      </c>
      <c r="BW30" s="471">
        <v>1</v>
      </c>
      <c r="BX30" s="471">
        <v>680</v>
      </c>
      <c r="BY30" s="469">
        <f t="shared" si="13"/>
        <v>219.35483870967741</v>
      </c>
    </row>
    <row r="31" spans="1:77" s="34" customFormat="1" ht="24.9" customHeight="1" x14ac:dyDescent="0.3">
      <c r="A31" s="225" t="s">
        <v>47</v>
      </c>
      <c r="B31" s="226">
        <v>23</v>
      </c>
      <c r="C31" s="162">
        <v>301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4"/>
        <v/>
      </c>
      <c r="AA31" s="331" t="str">
        <f t="shared" si="14"/>
        <v/>
      </c>
      <c r="AB31" s="330" t="str">
        <f t="shared" si="5"/>
        <v/>
      </c>
      <c r="AC31" s="484"/>
      <c r="AD31" s="485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>
        <v>19.7</v>
      </c>
      <c r="AM31" s="245"/>
      <c r="AN31" s="245"/>
      <c r="AO31" s="162">
        <v>800</v>
      </c>
      <c r="AP31" s="331" t="str">
        <f t="shared" si="7"/>
        <v/>
      </c>
      <c r="AQ31" s="342"/>
      <c r="AR31" s="342"/>
      <c r="AS31" s="328"/>
      <c r="AT31" s="479">
        <f t="shared" si="0"/>
        <v>1.6728723404255319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81">
        <f t="shared" si="10"/>
        <v>5.645161290322581</v>
      </c>
      <c r="BS31" s="466">
        <v>3</v>
      </c>
      <c r="BT31" s="469">
        <f t="shared" si="11"/>
        <v>75</v>
      </c>
      <c r="BU31" s="469" t="str">
        <f t="shared" si="1"/>
        <v/>
      </c>
      <c r="BV31" s="470">
        <f t="shared" si="12"/>
        <v>0.26792412388811487</v>
      </c>
      <c r="BW31" s="471">
        <v>2</v>
      </c>
      <c r="BX31" s="471">
        <v>400</v>
      </c>
      <c r="BY31" s="469" t="str">
        <f t="shared" si="13"/>
        <v/>
      </c>
    </row>
    <row r="32" spans="1:77" s="34" customFormat="1" ht="24.9" customHeight="1" x14ac:dyDescent="0.3">
      <c r="A32" s="225" t="s">
        <v>48</v>
      </c>
      <c r="B32" s="226">
        <v>24</v>
      </c>
      <c r="C32" s="162">
        <v>43</v>
      </c>
      <c r="D32" s="162"/>
      <c r="E32" s="159"/>
      <c r="F32" s="159">
        <v>7.7</v>
      </c>
      <c r="G32" s="158"/>
      <c r="H32" s="158">
        <v>2276</v>
      </c>
      <c r="I32" s="297"/>
      <c r="J32" s="297">
        <v>10</v>
      </c>
      <c r="K32" s="457" t="str">
        <f t="shared" si="2"/>
        <v/>
      </c>
      <c r="L32" s="297"/>
      <c r="M32" s="297">
        <v>6</v>
      </c>
      <c r="N32" s="457" t="str">
        <f t="shared" si="3"/>
        <v/>
      </c>
      <c r="O32" s="297"/>
      <c r="P32" s="297">
        <v>42</v>
      </c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4"/>
        <v/>
      </c>
      <c r="AA32" s="331" t="str">
        <f t="shared" si="14"/>
        <v/>
      </c>
      <c r="AB32" s="330" t="str">
        <f t="shared" si="5"/>
        <v/>
      </c>
      <c r="AC32" s="484"/>
      <c r="AD32" s="485"/>
      <c r="AE32" s="175" t="str">
        <f t="shared" si="6"/>
        <v/>
      </c>
      <c r="AF32" s="158"/>
      <c r="AG32" s="158"/>
      <c r="AH32" s="121" t="s">
        <v>215</v>
      </c>
      <c r="AI32" s="158" t="s">
        <v>218</v>
      </c>
      <c r="AJ32" s="158" t="s">
        <v>217</v>
      </c>
      <c r="AK32" s="305" t="s">
        <v>217</v>
      </c>
      <c r="AL32" s="339">
        <v>19.7</v>
      </c>
      <c r="AM32" s="245">
        <v>1.27</v>
      </c>
      <c r="AN32" s="245"/>
      <c r="AO32" s="162">
        <v>750</v>
      </c>
      <c r="AP32" s="331" t="str">
        <f t="shared" si="7"/>
        <v/>
      </c>
      <c r="AQ32" s="342"/>
      <c r="AR32" s="342"/>
      <c r="AS32" s="328"/>
      <c r="AT32" s="479">
        <f t="shared" si="0"/>
        <v>4.3986013986013983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81">
        <f t="shared" si="10"/>
        <v>5.645161290322581</v>
      </c>
      <c r="BS32" s="466">
        <v>4</v>
      </c>
      <c r="BT32" s="469">
        <f t="shared" si="11"/>
        <v>100</v>
      </c>
      <c r="BU32" s="469" t="str">
        <f t="shared" si="1"/>
        <v/>
      </c>
      <c r="BV32" s="470">
        <f t="shared" si="12"/>
        <v>2.4568642160540133</v>
      </c>
      <c r="BW32" s="471"/>
      <c r="BX32" s="471"/>
      <c r="BY32" s="469" t="str">
        <f t="shared" si="13"/>
        <v/>
      </c>
    </row>
    <row r="33" spans="1:77" s="34" customFormat="1" ht="24.9" customHeight="1" x14ac:dyDescent="0.3">
      <c r="A33" s="225" t="s">
        <v>49</v>
      </c>
      <c r="B33" s="226">
        <v>25</v>
      </c>
      <c r="C33" s="162">
        <v>419</v>
      </c>
      <c r="D33" s="162"/>
      <c r="E33" s="159">
        <v>7.25</v>
      </c>
      <c r="F33" s="159">
        <v>7.54</v>
      </c>
      <c r="G33" s="158">
        <v>2940</v>
      </c>
      <c r="H33" s="158">
        <v>2940</v>
      </c>
      <c r="I33" s="297">
        <v>234</v>
      </c>
      <c r="J33" s="297">
        <v>11</v>
      </c>
      <c r="K33" s="457">
        <f t="shared" si="2"/>
        <v>95.299145299145295</v>
      </c>
      <c r="L33" s="297"/>
      <c r="M33" s="297"/>
      <c r="N33" s="457" t="str">
        <f t="shared" si="3"/>
        <v/>
      </c>
      <c r="O33" s="297">
        <v>612</v>
      </c>
      <c r="P33" s="297">
        <v>45</v>
      </c>
      <c r="Q33" s="457">
        <f t="shared" si="4"/>
        <v>92.64705882352942</v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4"/>
        <v/>
      </c>
      <c r="AA33" s="331" t="str">
        <f t="shared" si="14"/>
        <v/>
      </c>
      <c r="AB33" s="330" t="str">
        <f t="shared" si="5"/>
        <v/>
      </c>
      <c r="AC33" s="484"/>
      <c r="AD33" s="485"/>
      <c r="AE33" s="175" t="str">
        <f t="shared" si="6"/>
        <v/>
      </c>
      <c r="AF33" s="158"/>
      <c r="AG33" s="158"/>
      <c r="AH33" s="121" t="s">
        <v>215</v>
      </c>
      <c r="AI33" s="158" t="s">
        <v>216</v>
      </c>
      <c r="AJ33" s="158" t="s">
        <v>217</v>
      </c>
      <c r="AK33" s="305" t="s">
        <v>217</v>
      </c>
      <c r="AL33" s="339">
        <v>19.5</v>
      </c>
      <c r="AM33" s="245">
        <v>0.2</v>
      </c>
      <c r="AN33" s="245"/>
      <c r="AO33" s="162">
        <v>800</v>
      </c>
      <c r="AP33" s="331" t="str">
        <f t="shared" si="7"/>
        <v/>
      </c>
      <c r="AQ33" s="342"/>
      <c r="AR33" s="342"/>
      <c r="AS33" s="328"/>
      <c r="AT33" s="479">
        <f t="shared" si="0"/>
        <v>1.211946050096339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81">
        <f t="shared" si="10"/>
        <v>5.645161290322581</v>
      </c>
      <c r="BS33" s="466">
        <v>4</v>
      </c>
      <c r="BT33" s="469">
        <f t="shared" si="11"/>
        <v>100</v>
      </c>
      <c r="BU33" s="469" t="str">
        <f t="shared" si="1"/>
        <v/>
      </c>
      <c r="BV33" s="470">
        <f t="shared" si="12"/>
        <v>0.25213642312726153</v>
      </c>
      <c r="BW33" s="471">
        <v>1</v>
      </c>
      <c r="BX33" s="471">
        <v>800</v>
      </c>
      <c r="BY33" s="469" t="str">
        <f t="shared" si="13"/>
        <v/>
      </c>
    </row>
    <row r="34" spans="1:77" s="34" customFormat="1" ht="24.9" customHeight="1" x14ac:dyDescent="0.3">
      <c r="A34" s="225" t="s">
        <v>50</v>
      </c>
      <c r="B34" s="226">
        <v>26</v>
      </c>
      <c r="C34" s="162">
        <v>328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4"/>
        <v/>
      </c>
      <c r="AA34" s="331" t="str">
        <f t="shared" si="14"/>
        <v/>
      </c>
      <c r="AB34" s="330" t="str">
        <f t="shared" si="5"/>
        <v/>
      </c>
      <c r="AC34" s="484"/>
      <c r="AD34" s="485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>
        <v>19.5</v>
      </c>
      <c r="AM34" s="245">
        <v>0.56999999999999995</v>
      </c>
      <c r="AN34" s="245"/>
      <c r="AO34" s="162">
        <v>880</v>
      </c>
      <c r="AP34" s="331" t="str">
        <f t="shared" si="7"/>
        <v/>
      </c>
      <c r="AQ34" s="342"/>
      <c r="AR34" s="342"/>
      <c r="AS34" s="328"/>
      <c r="AT34" s="479">
        <f t="shared" si="0"/>
        <v>1.469626168224299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81">
        <f t="shared" si="10"/>
        <v>5.645161290322581</v>
      </c>
      <c r="BS34" s="466">
        <v>4</v>
      </c>
      <c r="BT34" s="469">
        <f t="shared" si="11"/>
        <v>100</v>
      </c>
      <c r="BU34" s="469" t="str">
        <f t="shared" si="1"/>
        <v/>
      </c>
      <c r="BV34" s="470">
        <f t="shared" si="12"/>
        <v>0.32208890637293469</v>
      </c>
      <c r="BW34" s="471"/>
      <c r="BX34" s="471"/>
      <c r="BY34" s="469" t="str">
        <f t="shared" si="13"/>
        <v/>
      </c>
    </row>
    <row r="35" spans="1:77" s="34" customFormat="1" ht="24.9" customHeight="1" x14ac:dyDescent="0.3">
      <c r="A35" s="225" t="s">
        <v>51</v>
      </c>
      <c r="B35" s="226">
        <v>27</v>
      </c>
      <c r="C35" s="162">
        <v>328</v>
      </c>
      <c r="D35" s="162"/>
      <c r="E35" s="159"/>
      <c r="F35" s="159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4"/>
        <v/>
      </c>
      <c r="AA35" s="331" t="str">
        <f t="shared" si="14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7"/>
        <v/>
      </c>
      <c r="AQ35" s="342"/>
      <c r="AR35" s="342"/>
      <c r="AS35" s="328"/>
      <c r="AT35" s="479">
        <f t="shared" si="0"/>
        <v>1.469626168224299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81">
        <f t="shared" si="10"/>
        <v>5.645161290322581</v>
      </c>
      <c r="BS35" s="466">
        <v>4</v>
      </c>
      <c r="BT35" s="469">
        <f t="shared" si="11"/>
        <v>100</v>
      </c>
      <c r="BU35" s="469" t="str">
        <f t="shared" si="1"/>
        <v/>
      </c>
      <c r="BV35" s="470">
        <f t="shared" si="12"/>
        <v>0.32208890637293469</v>
      </c>
      <c r="BW35" s="471"/>
      <c r="BX35" s="471"/>
      <c r="BY35" s="469" t="str">
        <f t="shared" si="13"/>
        <v/>
      </c>
    </row>
    <row r="36" spans="1:77" s="34" customFormat="1" ht="24.9" customHeight="1" x14ac:dyDescent="0.3">
      <c r="A36" s="225" t="s">
        <v>52</v>
      </c>
      <c r="B36" s="226">
        <v>28</v>
      </c>
      <c r="C36" s="162">
        <v>328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4"/>
        <v/>
      </c>
      <c r="AA36" s="331" t="str">
        <f t="shared" si="14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/>
      <c r="AM36" s="245"/>
      <c r="AN36" s="245"/>
      <c r="AO36" s="162"/>
      <c r="AP36" s="331" t="str">
        <f t="shared" si="7"/>
        <v/>
      </c>
      <c r="AQ36" s="342"/>
      <c r="AR36" s="342"/>
      <c r="AS36" s="328"/>
      <c r="AT36" s="479">
        <f t="shared" si="0"/>
        <v>1.469626168224299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81">
        <f t="shared" si="10"/>
        <v>5.645161290322581</v>
      </c>
      <c r="BS36" s="466">
        <v>4</v>
      </c>
      <c r="BT36" s="469">
        <f t="shared" si="11"/>
        <v>100</v>
      </c>
      <c r="BU36" s="469" t="str">
        <f t="shared" si="1"/>
        <v/>
      </c>
      <c r="BV36" s="470">
        <f t="shared" si="12"/>
        <v>0.32208890637293469</v>
      </c>
      <c r="BW36" s="471"/>
      <c r="BX36" s="471"/>
      <c r="BY36" s="469" t="str">
        <f t="shared" si="13"/>
        <v/>
      </c>
    </row>
    <row r="37" spans="1:77" s="34" customFormat="1" ht="24.9" customHeight="1" x14ac:dyDescent="0.3">
      <c r="A37" s="225" t="s">
        <v>53</v>
      </c>
      <c r="B37" s="226">
        <v>29</v>
      </c>
      <c r="C37" s="162">
        <v>404</v>
      </c>
      <c r="D37" s="162"/>
      <c r="E37" s="159">
        <v>7.28</v>
      </c>
      <c r="F37" s="159">
        <v>7.48</v>
      </c>
      <c r="G37" s="158">
        <v>2880</v>
      </c>
      <c r="H37" s="158">
        <v>2670</v>
      </c>
      <c r="I37" s="297">
        <v>338</v>
      </c>
      <c r="J37" s="297">
        <v>16</v>
      </c>
      <c r="K37" s="457">
        <f t="shared" si="2"/>
        <v>95.26627218934911</v>
      </c>
      <c r="L37" s="297">
        <v>400</v>
      </c>
      <c r="M37" s="297">
        <v>16</v>
      </c>
      <c r="N37" s="457">
        <f t="shared" si="3"/>
        <v>96</v>
      </c>
      <c r="O37" s="297">
        <v>665</v>
      </c>
      <c r="P37" s="297">
        <v>79</v>
      </c>
      <c r="Q37" s="457">
        <f t="shared" si="4"/>
        <v>88.120300751879697</v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4"/>
        <v/>
      </c>
      <c r="AA37" s="331" t="str">
        <f t="shared" si="14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 t="s">
        <v>215</v>
      </c>
      <c r="AI37" s="158" t="s">
        <v>216</v>
      </c>
      <c r="AJ37" s="158" t="s">
        <v>217</v>
      </c>
      <c r="AK37" s="305" t="s">
        <v>217</v>
      </c>
      <c r="AL37" s="339">
        <v>20</v>
      </c>
      <c r="AM37" s="245"/>
      <c r="AN37" s="245"/>
      <c r="AO37" s="162">
        <v>980</v>
      </c>
      <c r="AP37" s="331">
        <f t="shared" si="7"/>
        <v>263.44086021505376</v>
      </c>
      <c r="AQ37" s="342">
        <v>3720</v>
      </c>
      <c r="AR37" s="342">
        <v>9010</v>
      </c>
      <c r="AS37" s="328">
        <v>93.55</v>
      </c>
      <c r="AT37" s="479">
        <f t="shared" si="0"/>
        <v>1.248015873015873</v>
      </c>
      <c r="AU37" s="331">
        <f t="shared" si="8"/>
        <v>40.816438152666031</v>
      </c>
      <c r="AV37" s="479">
        <f t="shared" si="9"/>
        <v>0.10752688172043011</v>
      </c>
      <c r="AW37" s="312"/>
      <c r="AX37" s="164"/>
      <c r="AY37" s="313"/>
      <c r="AZ37" s="355"/>
      <c r="BA37" s="356">
        <v>1.4</v>
      </c>
      <c r="BB37" s="356">
        <v>1.68</v>
      </c>
      <c r="BC37" s="347"/>
      <c r="BD37" s="347">
        <v>14.55</v>
      </c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81">
        <f t="shared" si="10"/>
        <v>5.645161290322581</v>
      </c>
      <c r="BS37" s="466">
        <v>4</v>
      </c>
      <c r="BT37" s="469">
        <f t="shared" si="11"/>
        <v>100</v>
      </c>
      <c r="BU37" s="469">
        <f t="shared" si="1"/>
        <v>17945.734351145042</v>
      </c>
      <c r="BV37" s="470">
        <f t="shared" si="12"/>
        <v>0.26149792398594696</v>
      </c>
      <c r="BW37" s="471">
        <v>2</v>
      </c>
      <c r="BX37" s="471">
        <v>600</v>
      </c>
      <c r="BY37" s="469">
        <f t="shared" si="13"/>
        <v>322.58064516129031</v>
      </c>
    </row>
    <row r="38" spans="1:77" s="34" customFormat="1" ht="24.9" customHeight="1" x14ac:dyDescent="0.3">
      <c r="A38" s="225" t="s">
        <v>47</v>
      </c>
      <c r="B38" s="226">
        <v>30</v>
      </c>
      <c r="C38" s="162">
        <v>322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4"/>
        <v/>
      </c>
      <c r="AA38" s="331" t="str">
        <f t="shared" si="14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>
        <v>21.1</v>
      </c>
      <c r="AM38" s="245">
        <v>1.18</v>
      </c>
      <c r="AN38" s="245"/>
      <c r="AO38" s="162">
        <v>990</v>
      </c>
      <c r="AP38" s="331" t="str">
        <f t="shared" si="7"/>
        <v/>
      </c>
      <c r="AQ38" s="342"/>
      <c r="AR38" s="342"/>
      <c r="AS38" s="328"/>
      <c r="AT38" s="479">
        <f t="shared" si="0"/>
        <v>1.4905213270142179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81">
        <f t="shared" si="10"/>
        <v>5.645161290322581</v>
      </c>
      <c r="BS38" s="466">
        <v>4</v>
      </c>
      <c r="BT38" s="469">
        <f t="shared" si="11"/>
        <v>100</v>
      </c>
      <c r="BU38" s="469" t="str">
        <f t="shared" si="1"/>
        <v/>
      </c>
      <c r="BV38" s="470">
        <f t="shared" si="12"/>
        <v>0.32809056301342415</v>
      </c>
      <c r="BW38" s="471">
        <v>2</v>
      </c>
      <c r="BX38" s="471">
        <v>620</v>
      </c>
      <c r="BY38" s="469" t="str">
        <f t="shared" si="13"/>
        <v/>
      </c>
    </row>
    <row r="39" spans="1:77" s="34" customFormat="1" ht="24.9" customHeight="1" thickBot="1" x14ac:dyDescent="0.35">
      <c r="A39" s="227" t="s">
        <v>48</v>
      </c>
      <c r="B39" s="228">
        <v>31</v>
      </c>
      <c r="C39" s="165">
        <v>461</v>
      </c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4"/>
        <v/>
      </c>
      <c r="AA39" s="331" t="str">
        <f t="shared" si="14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>
        <v>21.6</v>
      </c>
      <c r="AM39" s="246">
        <v>1.25</v>
      </c>
      <c r="AN39" s="246"/>
      <c r="AO39" s="165">
        <v>990</v>
      </c>
      <c r="AP39" s="331" t="str">
        <f t="shared" si="7"/>
        <v/>
      </c>
      <c r="AQ39" s="343"/>
      <c r="AR39" s="343"/>
      <c r="AS39" s="329"/>
      <c r="AT39" s="479">
        <f t="shared" si="0"/>
        <v>1.1212121212121211</v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81">
        <f t="shared" si="10"/>
        <v>5.645161290322581</v>
      </c>
      <c r="BS39" s="466">
        <v>4</v>
      </c>
      <c r="BT39" s="469">
        <f t="shared" si="11"/>
        <v>100</v>
      </c>
      <c r="BU39" s="469" t="str">
        <f t="shared" si="1"/>
        <v/>
      </c>
      <c r="BV39" s="470">
        <f t="shared" si="12"/>
        <v>0.22916520887271707</v>
      </c>
      <c r="BW39" s="471">
        <v>2</v>
      </c>
      <c r="BX39" s="471">
        <v>630</v>
      </c>
      <c r="BY39" s="469" t="str">
        <f t="shared" si="13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9934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39.811047305811179</v>
      </c>
      <c r="AV40" s="174"/>
      <c r="AW40" s="334" t="str">
        <f t="shared" ref="AW40:AY40" si="15">IF(SUM(AW9:AW39)=0,"",SUM(AW9:AW39))</f>
        <v/>
      </c>
      <c r="AX40" s="335" t="str">
        <f t="shared" si="15"/>
        <v/>
      </c>
      <c r="AY40" s="336" t="str">
        <f t="shared" si="15"/>
        <v/>
      </c>
      <c r="AZ40" s="359" t="str">
        <f>IF(SUM(AZ9:AZ39)=0,"",SUM(AZ9:AZ39))</f>
        <v/>
      </c>
      <c r="BA40" s="360"/>
      <c r="BB40" s="360"/>
      <c r="BC40" s="334">
        <f t="shared" ref="BC40" si="16">IF(SUM(BC9:BC39)=0,"",SUM(BC9:BC39))</f>
        <v>13.54</v>
      </c>
      <c r="BD40" s="360"/>
      <c r="BE40" s="349"/>
      <c r="BF40" s="349">
        <f t="shared" ref="BF40:BP40" si="17">+SUM(BF9:BF39)</f>
        <v>0</v>
      </c>
      <c r="BG40" s="306">
        <f t="shared" si="17"/>
        <v>0</v>
      </c>
      <c r="BH40" s="306">
        <f t="shared" si="17"/>
        <v>0</v>
      </c>
      <c r="BI40" s="306">
        <f t="shared" si="17"/>
        <v>0</v>
      </c>
      <c r="BJ40" s="306">
        <f t="shared" si="17"/>
        <v>0</v>
      </c>
      <c r="BK40" s="306">
        <f t="shared" si="17"/>
        <v>0</v>
      </c>
      <c r="BL40" s="335"/>
      <c r="BM40" s="173">
        <f t="shared" si="17"/>
        <v>0</v>
      </c>
      <c r="BN40" s="306">
        <f t="shared" si="17"/>
        <v>0</v>
      </c>
      <c r="BO40" s="306">
        <f t="shared" si="17"/>
        <v>0</v>
      </c>
      <c r="BP40" s="337">
        <f t="shared" si="17"/>
        <v>0</v>
      </c>
      <c r="BR40" s="472">
        <f>IF(SUM(BR9:BR39)=0,"",SUM(BR9:BR39))</f>
        <v>175.00000000000006</v>
      </c>
      <c r="BS40" s="474"/>
      <c r="BT40" s="473">
        <f>IF(SUM(BT9:BT39)=0,"",SUM(BT9:BT39))</f>
        <v>3375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320.45161290322579</v>
      </c>
      <c r="D41" s="175" t="e">
        <f>+AVERAGE(D9:D39)</f>
        <v>#DIV/0!</v>
      </c>
      <c r="E41" s="175">
        <f t="shared" ref="E41:AE41" si="18">+AVERAGE(E9:E39)</f>
        <v>7.3444444444444441</v>
      </c>
      <c r="F41" s="175">
        <f t="shared" si="18"/>
        <v>7.6191666666666675</v>
      </c>
      <c r="G41" s="175">
        <f t="shared" si="18"/>
        <v>3065.5555555555557</v>
      </c>
      <c r="H41" s="175">
        <f t="shared" si="18"/>
        <v>2873.5</v>
      </c>
      <c r="I41" s="175">
        <f t="shared" si="18"/>
        <v>372.3</v>
      </c>
      <c r="J41" s="175">
        <f t="shared" si="18"/>
        <v>24.907692307692308</v>
      </c>
      <c r="K41" s="175">
        <f t="shared" si="18"/>
        <v>91.567380783535185</v>
      </c>
      <c r="L41" s="175">
        <f t="shared" si="18"/>
        <v>409</v>
      </c>
      <c r="M41" s="175">
        <f t="shared" si="18"/>
        <v>13.111111111111111</v>
      </c>
      <c r="N41" s="175">
        <f t="shared" si="18"/>
        <v>95.371460176227558</v>
      </c>
      <c r="O41" s="175">
        <f t="shared" si="18"/>
        <v>775.7</v>
      </c>
      <c r="P41" s="175">
        <f t="shared" si="18"/>
        <v>73.692307692307693</v>
      </c>
      <c r="Q41" s="175">
        <f t="shared" si="18"/>
        <v>89.039596019432111</v>
      </c>
      <c r="R41" s="175">
        <f t="shared" si="18"/>
        <v>101.75</v>
      </c>
      <c r="S41" s="175">
        <f t="shared" si="18"/>
        <v>36.549999999999997</v>
      </c>
      <c r="T41" s="175">
        <f t="shared" si="18"/>
        <v>75.8</v>
      </c>
      <c r="U41" s="175">
        <f t="shared" si="18"/>
        <v>26.15</v>
      </c>
      <c r="V41" s="175">
        <f t="shared" si="18"/>
        <v>0.45</v>
      </c>
      <c r="W41" s="175">
        <f t="shared" si="18"/>
        <v>0.95</v>
      </c>
      <c r="X41" s="175">
        <f t="shared" si="18"/>
        <v>0</v>
      </c>
      <c r="Y41" s="175">
        <f t="shared" si="18"/>
        <v>0</v>
      </c>
      <c r="Z41" s="177">
        <f t="shared" si="18"/>
        <v>102.2</v>
      </c>
      <c r="AA41" s="177">
        <f t="shared" si="18"/>
        <v>37.5</v>
      </c>
      <c r="AB41" s="177">
        <f t="shared" si="18"/>
        <v>59.637188208616777</v>
      </c>
      <c r="AC41" s="177">
        <f t="shared" si="18"/>
        <v>10.850000000000001</v>
      </c>
      <c r="AD41" s="177">
        <f t="shared" si="18"/>
        <v>1.55</v>
      </c>
      <c r="AE41" s="177">
        <f t="shared" si="18"/>
        <v>84.011627906976742</v>
      </c>
      <c r="AF41" s="175"/>
      <c r="AG41" s="175"/>
      <c r="AH41" s="175"/>
      <c r="AI41" s="175"/>
      <c r="AJ41" s="175"/>
      <c r="AK41" s="179"/>
      <c r="AL41" s="175">
        <f t="shared" ref="AL41:BE41" si="19">IF(SUM(AL9:AL39)=0,"",AVERAGE(AL9:AL39))</f>
        <v>19.71875</v>
      </c>
      <c r="AM41" s="175">
        <f t="shared" si="19"/>
        <v>0.90111111111111108</v>
      </c>
      <c r="AN41" s="175" t="str">
        <f t="shared" si="19"/>
        <v/>
      </c>
      <c r="AO41" s="175">
        <f t="shared" si="19"/>
        <v>773.18181818181813</v>
      </c>
      <c r="AP41" s="175">
        <f t="shared" si="19"/>
        <v>205.46444903508308</v>
      </c>
      <c r="AQ41" s="175">
        <f t="shared" si="19"/>
        <v>3724</v>
      </c>
      <c r="AR41" s="175">
        <f t="shared" si="19"/>
        <v>9008.7999999999993</v>
      </c>
      <c r="AS41" s="330">
        <f t="shared" si="19"/>
        <v>93.193999999999988</v>
      </c>
      <c r="AT41" s="331">
        <f t="shared" si="19"/>
        <v>1.5717609752961759</v>
      </c>
      <c r="AU41" s="332">
        <f>IF(SUM(AU9:AU39)=0,"",AVERAGE(AU9:AU39))</f>
        <v>41.537122456452856</v>
      </c>
      <c r="AV41" s="333">
        <f t="shared" si="19"/>
        <v>0.12084325323257469</v>
      </c>
      <c r="AW41" s="317" t="str">
        <f t="shared" si="19"/>
        <v/>
      </c>
      <c r="AX41" s="177" t="str">
        <f t="shared" si="19"/>
        <v/>
      </c>
      <c r="AY41" s="322" t="str">
        <f t="shared" si="19"/>
        <v/>
      </c>
      <c r="AZ41" s="361" t="str">
        <f t="shared" si="19"/>
        <v/>
      </c>
      <c r="BA41" s="362">
        <f t="shared" si="19"/>
        <v>1.4375</v>
      </c>
      <c r="BB41" s="362">
        <f t="shared" si="19"/>
        <v>1.6580000000000001</v>
      </c>
      <c r="BC41" s="317">
        <f t="shared" si="19"/>
        <v>13.54</v>
      </c>
      <c r="BD41" s="362">
        <f t="shared" si="19"/>
        <v>14.738</v>
      </c>
      <c r="BE41" s="332" t="str">
        <f t="shared" si="19"/>
        <v/>
      </c>
      <c r="BF41" s="332" t="e">
        <f t="shared" ref="BF41:BP41" si="20">+AVERAGE(BF9:BF39)</f>
        <v>#DIV/0!</v>
      </c>
      <c r="BG41" s="175" t="e">
        <f t="shared" si="20"/>
        <v>#DIV/0!</v>
      </c>
      <c r="BH41" s="175" t="e">
        <f t="shared" si="20"/>
        <v>#DIV/0!</v>
      </c>
      <c r="BI41" s="175" t="e">
        <f t="shared" si="20"/>
        <v>#DIV/0!</v>
      </c>
      <c r="BJ41" s="175" t="e">
        <f t="shared" si="20"/>
        <v>#DIV/0!</v>
      </c>
      <c r="BK41" s="175" t="e">
        <f t="shared" si="20"/>
        <v>#DIV/0!</v>
      </c>
      <c r="BL41" s="177" t="e">
        <f t="shared" si="20"/>
        <v>#DIV/0!</v>
      </c>
      <c r="BM41" s="176" t="e">
        <f t="shared" si="20"/>
        <v>#DIV/0!</v>
      </c>
      <c r="BN41" s="175" t="e">
        <f t="shared" si="20"/>
        <v>#DIV/0!</v>
      </c>
      <c r="BO41" s="175" t="e">
        <f t="shared" si="20"/>
        <v>#DIV/0!</v>
      </c>
      <c r="BP41" s="178" t="e">
        <f t="shared" si="20"/>
        <v>#DIV/0!</v>
      </c>
      <c r="BR41" s="475">
        <f>IF(SUM(BR9:BR39)=0,"",AVERAGE(BR9:BR39))</f>
        <v>5.6451612903225827</v>
      </c>
      <c r="BS41" s="362"/>
      <c r="BT41" s="473">
        <f>IF(SUM(BT9:BT39)=0,"",AVERAGE(BT9:BT39))</f>
        <v>108.87096774193549</v>
      </c>
      <c r="BU41" s="473">
        <f t="shared" si="1"/>
        <v>12627.198005527514</v>
      </c>
      <c r="BV41" s="473">
        <f>IF(SUM(BV9:BV39)=0,"",AVERAGE(BV9:BV39))</f>
        <v>0.41827666841599725</v>
      </c>
      <c r="BW41" s="473"/>
      <c r="BX41" s="473"/>
      <c r="BY41" s="473">
        <f t="shared" ref="BY41" si="21">IF(SUM(BY9:BY39)=0,"",AVERAGE(BY9:BY39))</f>
        <v>201.41939015131453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43</v>
      </c>
      <c r="D42" s="180">
        <f>+MIN(D9:D39)</f>
        <v>0</v>
      </c>
      <c r="E42" s="180">
        <f t="shared" ref="E42:AE42" si="22">+MIN(E9:E39)</f>
        <v>7.16</v>
      </c>
      <c r="F42" s="180">
        <f t="shared" si="22"/>
        <v>7.48</v>
      </c>
      <c r="G42" s="180">
        <f t="shared" si="22"/>
        <v>2880</v>
      </c>
      <c r="H42" s="180">
        <f t="shared" si="22"/>
        <v>2276</v>
      </c>
      <c r="I42" s="180">
        <f t="shared" si="22"/>
        <v>194</v>
      </c>
      <c r="J42" s="180">
        <f t="shared" si="22"/>
        <v>8</v>
      </c>
      <c r="K42" s="180">
        <f t="shared" si="22"/>
        <v>73.854447439353095</v>
      </c>
      <c r="L42" s="180">
        <f t="shared" si="22"/>
        <v>194</v>
      </c>
      <c r="M42" s="180">
        <f t="shared" si="22"/>
        <v>5</v>
      </c>
      <c r="N42" s="180">
        <f t="shared" si="22"/>
        <v>90</v>
      </c>
      <c r="O42" s="180">
        <f t="shared" si="22"/>
        <v>323</v>
      </c>
      <c r="P42" s="180">
        <f t="shared" si="22"/>
        <v>34</v>
      </c>
      <c r="Q42" s="180">
        <f t="shared" si="22"/>
        <v>81.733746130030966</v>
      </c>
      <c r="R42" s="180">
        <f t="shared" si="22"/>
        <v>78</v>
      </c>
      <c r="S42" s="180">
        <f t="shared" si="22"/>
        <v>30.3</v>
      </c>
      <c r="T42" s="180">
        <f t="shared" si="22"/>
        <v>42.6</v>
      </c>
      <c r="U42" s="180">
        <f t="shared" si="22"/>
        <v>18</v>
      </c>
      <c r="V42" s="180">
        <f t="shared" si="22"/>
        <v>0.4</v>
      </c>
      <c r="W42" s="180">
        <f t="shared" si="22"/>
        <v>0.7</v>
      </c>
      <c r="X42" s="180">
        <f t="shared" si="22"/>
        <v>0</v>
      </c>
      <c r="Y42" s="180">
        <f t="shared" si="22"/>
        <v>0</v>
      </c>
      <c r="Z42" s="182">
        <f t="shared" si="22"/>
        <v>78.400000000000006</v>
      </c>
      <c r="AA42" s="182">
        <f t="shared" si="22"/>
        <v>31</v>
      </c>
      <c r="AB42" s="182">
        <f t="shared" si="22"/>
        <v>43.87755102040817</v>
      </c>
      <c r="AC42" s="182">
        <f t="shared" si="22"/>
        <v>8.8000000000000007</v>
      </c>
      <c r="AD42" s="182">
        <f t="shared" si="22"/>
        <v>0.9</v>
      </c>
      <c r="AE42" s="182">
        <f t="shared" si="22"/>
        <v>75</v>
      </c>
      <c r="AF42" s="180"/>
      <c r="AG42" s="180"/>
      <c r="AH42" s="180"/>
      <c r="AI42" s="180"/>
      <c r="AJ42" s="180"/>
      <c r="AK42" s="184"/>
      <c r="AL42" s="180">
        <f t="shared" ref="AL42:BE42" si="23">MIN(AL9:AL39)</f>
        <v>19</v>
      </c>
      <c r="AM42" s="180">
        <f t="shared" si="23"/>
        <v>0</v>
      </c>
      <c r="AN42" s="180">
        <f t="shared" si="23"/>
        <v>0</v>
      </c>
      <c r="AO42" s="180">
        <f t="shared" si="23"/>
        <v>500</v>
      </c>
      <c r="AP42" s="180">
        <f t="shared" si="23"/>
        <v>153.25670498084293</v>
      </c>
      <c r="AQ42" s="180">
        <f t="shared" si="23"/>
        <v>2800</v>
      </c>
      <c r="AR42" s="180">
        <f t="shared" si="23"/>
        <v>8467</v>
      </c>
      <c r="AS42" s="180">
        <f t="shared" si="23"/>
        <v>91.57</v>
      </c>
      <c r="AT42" s="182">
        <f t="shared" si="23"/>
        <v>0.80744544287548137</v>
      </c>
      <c r="AU42" s="320">
        <f t="shared" si="23"/>
        <v>30.598364327068229</v>
      </c>
      <c r="AV42" s="325">
        <f t="shared" si="23"/>
        <v>6.2580645161290319E-2</v>
      </c>
      <c r="AW42" s="318">
        <f t="shared" si="23"/>
        <v>0</v>
      </c>
      <c r="AX42" s="182">
        <f t="shared" si="23"/>
        <v>0</v>
      </c>
      <c r="AY42" s="323">
        <f t="shared" si="23"/>
        <v>0</v>
      </c>
      <c r="AZ42" s="363">
        <f t="shared" si="23"/>
        <v>0</v>
      </c>
      <c r="BA42" s="364">
        <f t="shared" si="23"/>
        <v>0.46</v>
      </c>
      <c r="BB42" s="364">
        <f t="shared" si="23"/>
        <v>1.58</v>
      </c>
      <c r="BC42" s="318">
        <f t="shared" si="23"/>
        <v>13.54</v>
      </c>
      <c r="BD42" s="364">
        <f t="shared" si="23"/>
        <v>13.87</v>
      </c>
      <c r="BE42" s="350">
        <f t="shared" si="23"/>
        <v>0</v>
      </c>
      <c r="BF42" s="350">
        <f t="shared" ref="BF42:BP42" si="24">+MIN(BF9:BF39)</f>
        <v>0</v>
      </c>
      <c r="BG42" s="180">
        <f t="shared" si="24"/>
        <v>0</v>
      </c>
      <c r="BH42" s="180">
        <f t="shared" si="24"/>
        <v>0</v>
      </c>
      <c r="BI42" s="180">
        <f t="shared" si="24"/>
        <v>0</v>
      </c>
      <c r="BJ42" s="180">
        <f t="shared" si="24"/>
        <v>0</v>
      </c>
      <c r="BK42" s="180">
        <f t="shared" si="24"/>
        <v>0</v>
      </c>
      <c r="BL42" s="182">
        <f t="shared" si="24"/>
        <v>0</v>
      </c>
      <c r="BM42" s="181">
        <f t="shared" si="24"/>
        <v>0</v>
      </c>
      <c r="BN42" s="180">
        <f t="shared" si="24"/>
        <v>0</v>
      </c>
      <c r="BO42" s="180">
        <f t="shared" si="24"/>
        <v>0</v>
      </c>
      <c r="BP42" s="183">
        <f t="shared" si="24"/>
        <v>0</v>
      </c>
      <c r="BR42" s="472">
        <f>MIN(BR9:BR39)</f>
        <v>5.645161290322581</v>
      </c>
      <c r="BS42" s="364"/>
      <c r="BT42" s="473">
        <f>MIN(BT9:BT39)</f>
        <v>75</v>
      </c>
      <c r="BU42" s="473">
        <f>MIN(BU9:BU39)</f>
        <v>10936.67175572519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461</v>
      </c>
      <c r="D43" s="185">
        <f>+MAX(D9:D39)</f>
        <v>0</v>
      </c>
      <c r="E43" s="185">
        <f t="shared" ref="E43:AE43" si="25">+MAX(E9:E39)</f>
        <v>7.51</v>
      </c>
      <c r="F43" s="185">
        <f t="shared" si="25"/>
        <v>7.8</v>
      </c>
      <c r="G43" s="185">
        <f t="shared" si="25"/>
        <v>3190</v>
      </c>
      <c r="H43" s="185">
        <f t="shared" si="25"/>
        <v>3076</v>
      </c>
      <c r="I43" s="185">
        <f t="shared" si="25"/>
        <v>553</v>
      </c>
      <c r="J43" s="185">
        <f t="shared" si="25"/>
        <v>97</v>
      </c>
      <c r="K43" s="185">
        <f t="shared" si="25"/>
        <v>97.685352622061501</v>
      </c>
      <c r="L43" s="185">
        <f t="shared" si="25"/>
        <v>580</v>
      </c>
      <c r="M43" s="185">
        <f t="shared" si="25"/>
        <v>28</v>
      </c>
      <c r="N43" s="185">
        <f t="shared" si="25"/>
        <v>98.640776699029132</v>
      </c>
      <c r="O43" s="185">
        <f t="shared" si="25"/>
        <v>971</v>
      </c>
      <c r="P43" s="185">
        <f t="shared" si="25"/>
        <v>148</v>
      </c>
      <c r="Q43" s="185">
        <f t="shared" si="25"/>
        <v>96.046511627906966</v>
      </c>
      <c r="R43" s="185">
        <f t="shared" si="25"/>
        <v>125.5</v>
      </c>
      <c r="S43" s="185">
        <f t="shared" si="25"/>
        <v>42.8</v>
      </c>
      <c r="T43" s="185">
        <f t="shared" si="25"/>
        <v>109</v>
      </c>
      <c r="U43" s="185">
        <f t="shared" si="25"/>
        <v>34.299999999999997</v>
      </c>
      <c r="V43" s="185">
        <f t="shared" si="25"/>
        <v>0.5</v>
      </c>
      <c r="W43" s="185">
        <f t="shared" si="25"/>
        <v>1.2</v>
      </c>
      <c r="X43" s="185">
        <f t="shared" si="25"/>
        <v>0</v>
      </c>
      <c r="Y43" s="185">
        <f t="shared" si="25"/>
        <v>0</v>
      </c>
      <c r="Z43" s="187">
        <f t="shared" si="25"/>
        <v>126</v>
      </c>
      <c r="AA43" s="187">
        <f t="shared" si="25"/>
        <v>44</v>
      </c>
      <c r="AB43" s="187">
        <f t="shared" si="25"/>
        <v>75.396825396825392</v>
      </c>
      <c r="AC43" s="187">
        <f t="shared" si="25"/>
        <v>12.9</v>
      </c>
      <c r="AD43" s="187">
        <f t="shared" si="25"/>
        <v>2.2000000000000002</v>
      </c>
      <c r="AE43" s="187">
        <f t="shared" si="25"/>
        <v>93.023255813953483</v>
      </c>
      <c r="AF43" s="185"/>
      <c r="AG43" s="185"/>
      <c r="AH43" s="185"/>
      <c r="AI43" s="185"/>
      <c r="AJ43" s="185"/>
      <c r="AK43" s="188"/>
      <c r="AL43" s="185">
        <f t="shared" ref="AL43:BE43" si="26">MAX(AL9:AL39)</f>
        <v>21.6</v>
      </c>
      <c r="AM43" s="185">
        <f t="shared" si="26"/>
        <v>3.68</v>
      </c>
      <c r="AN43" s="185">
        <f t="shared" si="26"/>
        <v>0</v>
      </c>
      <c r="AO43" s="185">
        <f t="shared" si="26"/>
        <v>990</v>
      </c>
      <c r="AP43" s="185">
        <f t="shared" si="26"/>
        <v>263.44086021505376</v>
      </c>
      <c r="AQ43" s="185">
        <f t="shared" si="26"/>
        <v>5220</v>
      </c>
      <c r="AR43" s="185">
        <f t="shared" si="26"/>
        <v>9500</v>
      </c>
      <c r="AS43" s="185">
        <f t="shared" si="26"/>
        <v>94.84</v>
      </c>
      <c r="AT43" s="187">
        <f t="shared" si="26"/>
        <v>4.3986013986013983</v>
      </c>
      <c r="AU43" s="321">
        <f t="shared" si="26"/>
        <v>62.298638350863911</v>
      </c>
      <c r="AV43" s="326">
        <f t="shared" si="26"/>
        <v>0.20714285714285716</v>
      </c>
      <c r="AW43" s="319">
        <f t="shared" si="26"/>
        <v>0</v>
      </c>
      <c r="AX43" s="187">
        <f t="shared" si="26"/>
        <v>0</v>
      </c>
      <c r="AY43" s="324">
        <f t="shared" si="26"/>
        <v>0</v>
      </c>
      <c r="AZ43" s="365">
        <f t="shared" si="26"/>
        <v>0</v>
      </c>
      <c r="BA43" s="366">
        <f t="shared" si="26"/>
        <v>2.41</v>
      </c>
      <c r="BB43" s="366">
        <f t="shared" si="26"/>
        <v>1.7</v>
      </c>
      <c r="BC43" s="319">
        <f t="shared" si="26"/>
        <v>13.54</v>
      </c>
      <c r="BD43" s="366">
        <f t="shared" si="26"/>
        <v>15.49</v>
      </c>
      <c r="BE43" s="351">
        <f t="shared" si="26"/>
        <v>0</v>
      </c>
      <c r="BF43" s="351">
        <f t="shared" ref="BF43:BP43" si="27">+MAX(BF9:BF39)</f>
        <v>0</v>
      </c>
      <c r="BG43" s="185">
        <f t="shared" si="27"/>
        <v>0</v>
      </c>
      <c r="BH43" s="185">
        <f t="shared" si="27"/>
        <v>0</v>
      </c>
      <c r="BI43" s="185">
        <f t="shared" si="27"/>
        <v>0</v>
      </c>
      <c r="BJ43" s="185">
        <f t="shared" si="27"/>
        <v>0</v>
      </c>
      <c r="BK43" s="185">
        <f t="shared" si="27"/>
        <v>0</v>
      </c>
      <c r="BL43" s="187">
        <f t="shared" si="27"/>
        <v>0</v>
      </c>
      <c r="BM43" s="186">
        <f t="shared" si="27"/>
        <v>0</v>
      </c>
      <c r="BN43" s="185">
        <f t="shared" si="27"/>
        <v>0</v>
      </c>
      <c r="BO43" s="185">
        <f t="shared" si="27"/>
        <v>0</v>
      </c>
      <c r="BP43" s="352">
        <f t="shared" si="27"/>
        <v>0</v>
      </c>
      <c r="BR43" s="476">
        <f>MAX(BR9:BR39)</f>
        <v>5.645161290322581</v>
      </c>
      <c r="BS43" s="478"/>
      <c r="BT43" s="477">
        <f>MAX(BT9:BT39)</f>
        <v>425</v>
      </c>
      <c r="BU43" s="477">
        <f>MAX(BU9:BU39)</f>
        <v>20092.616793893132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B34 AE9:AK34 E35:AK39">
    <cfRule type="expression" dxfId="50" priority="8">
      <formula>IF(AND($AI9="H",$AH9="B"),1,0)</formula>
    </cfRule>
    <cfRule type="expression" dxfId="49" priority="9">
      <formula>IF($AI9="H",1,0)</formula>
    </cfRule>
  </conditionalFormatting>
  <conditionalFormatting sqref="AC9:AD34">
    <cfRule type="expression" dxfId="48" priority="1" stopIfTrue="1">
      <formula>IF(AND($AI9="H",$AH9="B"),1,0)</formula>
    </cfRule>
    <cfRule type="expression" dxfId="47" priority="2" stopIfTrue="1">
      <formula>IF($AI9="H",1,0)</formula>
    </cfRule>
    <cfRule type="expression" dxfId="46" priority="3" stopIfTrue="1">
      <formula>IF(AND($AI9="H",$AH9="B"),1,0)</formula>
    </cfRule>
  </conditionalFormatting>
  <conditionalFormatting sqref="AP9:AP39">
    <cfRule type="expression" dxfId="45" priority="6">
      <formula>IF(AND($AI9="H",$AH9="B"),1,0)</formula>
    </cfRule>
    <cfRule type="expression" dxfId="44" priority="7">
      <formula>IF($AI9="H",1,0)</formula>
    </cfRule>
  </conditionalFormatting>
  <conditionalFormatting sqref="AT9:AV39">
    <cfRule type="expression" dxfId="43" priority="4">
      <formula>IF(AND($AI9="H",$AH9="B"),1,0)</formula>
    </cfRule>
    <cfRule type="expression" dxfId="42" priority="5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topLeftCell="AJ1" zoomScale="55" zoomScaleNormal="55" workbookViewId="0">
      <selection activeCell="BD13" sqref="BD1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92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49</v>
      </c>
      <c r="B9" s="224">
        <v>1</v>
      </c>
      <c r="C9" s="158">
        <v>243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>
        <v>20.5</v>
      </c>
      <c r="AM9" s="244">
        <v>0.02</v>
      </c>
      <c r="AN9" s="244"/>
      <c r="AO9" s="486">
        <v>730</v>
      </c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1.8338192419825072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487"/>
      <c r="BB9" s="487"/>
      <c r="BC9" s="467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5</v>
      </c>
      <c r="BS9" s="468">
        <v>4</v>
      </c>
      <c r="BT9" s="469">
        <f>BS9*25</f>
        <v>100</v>
      </c>
      <c r="BU9" s="469" t="str">
        <f t="shared" ref="BU9:BU41" si="1">IF(AQ9="","",((1+BV9)*AQ9/BV9))</f>
        <v/>
      </c>
      <c r="BV9" s="470">
        <f>IF(C9="","",(BT9+BR9)/C9)</f>
        <v>0.43209876543209874</v>
      </c>
      <c r="BW9" s="471">
        <v>1</v>
      </c>
      <c r="BX9" s="471">
        <v>730</v>
      </c>
      <c r="BY9" s="469" t="str">
        <f>IF(AQ9="","",BX9*BW9*1000/AQ9)</f>
        <v/>
      </c>
    </row>
    <row r="10" spans="1:264" s="34" customFormat="1" ht="24.9" customHeight="1" x14ac:dyDescent="0.3">
      <c r="A10" s="225" t="s">
        <v>50</v>
      </c>
      <c r="B10" s="226">
        <v>2</v>
      </c>
      <c r="C10" s="162">
        <v>341</v>
      </c>
      <c r="D10" s="162"/>
      <c r="E10" s="159">
        <v>6.9</v>
      </c>
      <c r="F10" s="159">
        <v>7.19</v>
      </c>
      <c r="G10" s="158">
        <v>2750</v>
      </c>
      <c r="H10" s="158">
        <v>2115</v>
      </c>
      <c r="I10" s="297">
        <v>305</v>
      </c>
      <c r="J10" s="297">
        <v>13</v>
      </c>
      <c r="K10" s="457">
        <f t="shared" ref="K10:K39" si="2">IF(AND(I10&lt;&gt;"",J10&lt;&gt;""),(I10-J10)/I10*100,"")</f>
        <v>95.73770491803279</v>
      </c>
      <c r="L10" s="297"/>
      <c r="M10" s="297"/>
      <c r="N10" s="457" t="str">
        <f t="shared" ref="N10:N39" si="3">IF(AND(L10&lt;&gt;"",M10&lt;&gt;""),(L10-M10)/L10*100,"")</f>
        <v/>
      </c>
      <c r="O10" s="297">
        <v>990</v>
      </c>
      <c r="P10" s="297">
        <v>48</v>
      </c>
      <c r="Q10" s="457">
        <f t="shared" ref="Q10:Q39" si="4">IF(AND(O10&lt;&gt;"",P10&lt;&gt;""),(O10-P10)/O10*100,"")</f>
        <v>95.151515151515156</v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 t="s">
        <v>215</v>
      </c>
      <c r="AI10" s="158" t="s">
        <v>216</v>
      </c>
      <c r="AJ10" s="158" t="s">
        <v>217</v>
      </c>
      <c r="AK10" s="305" t="s">
        <v>217</v>
      </c>
      <c r="AL10" s="339">
        <v>20.399999999999999</v>
      </c>
      <c r="AM10" s="245">
        <v>0.32</v>
      </c>
      <c r="AN10" s="245"/>
      <c r="AO10" s="486">
        <v>730</v>
      </c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0.98127925117004677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488"/>
      <c r="BB10" s="488"/>
      <c r="BC10" s="467">
        <v>12.76</v>
      </c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5</v>
      </c>
      <c r="BS10" s="468">
        <v>12</v>
      </c>
      <c r="BT10" s="469">
        <f t="shared" ref="BT10:BT39" si="10">BS10*25</f>
        <v>300</v>
      </c>
      <c r="BU10" s="469" t="str">
        <f t="shared" si="1"/>
        <v/>
      </c>
      <c r="BV10" s="470">
        <f t="shared" ref="BV10:BV39" si="11">IF(C10="","",(BT10+BR10)/C10)</f>
        <v>0.8944281524926686</v>
      </c>
      <c r="BW10" s="471"/>
      <c r="BX10" s="471"/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3" t="s">
        <v>51</v>
      </c>
      <c r="B11" s="226">
        <v>3</v>
      </c>
      <c r="C11" s="162">
        <v>341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486"/>
      <c r="AP11" s="331" t="str">
        <f t="shared" si="7"/>
        <v/>
      </c>
      <c r="AQ11" s="342"/>
      <c r="AR11" s="342"/>
      <c r="AS11" s="328"/>
      <c r="AT11" s="479">
        <f t="shared" si="0"/>
        <v>1.8445747800586509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488"/>
      <c r="BB11" s="488"/>
      <c r="BC11" s="46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5</v>
      </c>
      <c r="BS11" s="468"/>
      <c r="BT11" s="469">
        <f t="shared" si="10"/>
        <v>0</v>
      </c>
      <c r="BU11" s="469" t="str">
        <f t="shared" si="1"/>
        <v/>
      </c>
      <c r="BV11" s="470">
        <f t="shared" si="11"/>
        <v>1.466275659824047E-2</v>
      </c>
      <c r="BW11" s="471"/>
      <c r="BX11" s="471"/>
      <c r="BY11" s="469" t="str">
        <f t="shared" si="12"/>
        <v/>
      </c>
    </row>
    <row r="12" spans="1:264" s="34" customFormat="1" ht="24.9" customHeight="1" x14ac:dyDescent="0.3">
      <c r="A12" s="225" t="s">
        <v>52</v>
      </c>
      <c r="B12" s="226">
        <v>4</v>
      </c>
      <c r="C12" s="162">
        <v>341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/>
      <c r="AM12" s="245"/>
      <c r="AN12" s="245"/>
      <c r="AO12" s="486"/>
      <c r="AP12" s="331" t="str">
        <f t="shared" si="7"/>
        <v/>
      </c>
      <c r="AQ12" s="342"/>
      <c r="AR12" s="342"/>
      <c r="AS12" s="328"/>
      <c r="AT12" s="479">
        <f t="shared" si="0"/>
        <v>1.8445747800586509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488"/>
      <c r="BB12" s="488"/>
      <c r="BC12" s="46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5</v>
      </c>
      <c r="BS12" s="468"/>
      <c r="BT12" s="469">
        <f t="shared" si="10"/>
        <v>0</v>
      </c>
      <c r="BU12" s="469" t="str">
        <f t="shared" si="1"/>
        <v/>
      </c>
      <c r="BV12" s="470">
        <f t="shared" si="11"/>
        <v>1.466275659824047E-2</v>
      </c>
      <c r="BW12" s="471"/>
      <c r="BX12" s="471"/>
      <c r="BY12" s="469" t="str">
        <f t="shared" si="12"/>
        <v/>
      </c>
    </row>
    <row r="13" spans="1:264" s="34" customFormat="1" ht="24.9" customHeight="1" x14ac:dyDescent="0.3">
      <c r="A13" s="223" t="s">
        <v>53</v>
      </c>
      <c r="B13" s="226">
        <v>5</v>
      </c>
      <c r="C13" s="162">
        <v>396</v>
      </c>
      <c r="D13" s="162"/>
      <c r="E13" s="159">
        <v>6.88</v>
      </c>
      <c r="F13" s="159">
        <v>7.31</v>
      </c>
      <c r="G13" s="158">
        <v>2870</v>
      </c>
      <c r="H13" s="158">
        <v>2410</v>
      </c>
      <c r="I13" s="297">
        <v>340</v>
      </c>
      <c r="J13" s="297">
        <v>16</v>
      </c>
      <c r="K13" s="457">
        <f t="shared" si="2"/>
        <v>95.294117647058812</v>
      </c>
      <c r="L13" s="297">
        <v>535</v>
      </c>
      <c r="M13" s="297">
        <v>10</v>
      </c>
      <c r="N13" s="457">
        <f t="shared" si="3"/>
        <v>98.130841121495322</v>
      </c>
      <c r="O13" s="297">
        <v>894</v>
      </c>
      <c r="P13" s="297">
        <v>51</v>
      </c>
      <c r="Q13" s="457">
        <f t="shared" si="4"/>
        <v>94.295302013422827</v>
      </c>
      <c r="R13" s="297"/>
      <c r="S13" s="297"/>
      <c r="T13" s="159"/>
      <c r="U13" s="159"/>
      <c r="V13" s="159">
        <v>0.8</v>
      </c>
      <c r="W13" s="159">
        <v>0.7</v>
      </c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 t="s">
        <v>215</v>
      </c>
      <c r="AI13" s="158" t="s">
        <v>216</v>
      </c>
      <c r="AJ13" s="158" t="s">
        <v>217</v>
      </c>
      <c r="AK13" s="305" t="s">
        <v>217</v>
      </c>
      <c r="AL13" s="339">
        <v>20.7</v>
      </c>
      <c r="AM13" s="245">
        <v>0.97</v>
      </c>
      <c r="AN13" s="245"/>
      <c r="AO13" s="486">
        <v>700</v>
      </c>
      <c r="AP13" s="331">
        <f t="shared" si="7"/>
        <v>161.29032258064515</v>
      </c>
      <c r="AQ13" s="342">
        <v>4340</v>
      </c>
      <c r="AR13" s="342">
        <v>8433</v>
      </c>
      <c r="AS13" s="328">
        <v>90.78</v>
      </c>
      <c r="AT13" s="479">
        <f t="shared" si="0"/>
        <v>1.2072936660268714</v>
      </c>
      <c r="AU13" s="331">
        <f t="shared" si="8"/>
        <v>56.284612688398177</v>
      </c>
      <c r="AV13" s="479">
        <f t="shared" si="9"/>
        <v>0.12327188940092165</v>
      </c>
      <c r="AW13" s="312"/>
      <c r="AX13" s="164"/>
      <c r="AY13" s="313"/>
      <c r="AZ13" s="355"/>
      <c r="BA13" s="488">
        <v>2.71</v>
      </c>
      <c r="BB13" s="488">
        <v>1.63</v>
      </c>
      <c r="BC13" s="467"/>
      <c r="BD13" s="347">
        <v>13.64</v>
      </c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5</v>
      </c>
      <c r="BS13" s="468">
        <v>5</v>
      </c>
      <c r="BT13" s="469">
        <f t="shared" si="10"/>
        <v>125</v>
      </c>
      <c r="BU13" s="469">
        <f t="shared" si="1"/>
        <v>17560.307692307691</v>
      </c>
      <c r="BV13" s="470">
        <f t="shared" si="11"/>
        <v>0.32828282828282829</v>
      </c>
      <c r="BW13" s="471">
        <v>1</v>
      </c>
      <c r="BX13" s="471">
        <v>700</v>
      </c>
      <c r="BY13" s="469">
        <f t="shared" si="12"/>
        <v>161.29032258064515</v>
      </c>
    </row>
    <row r="14" spans="1:264" s="34" customFormat="1" ht="24.9" customHeight="1" x14ac:dyDescent="0.3">
      <c r="A14" s="225" t="s">
        <v>47</v>
      </c>
      <c r="B14" s="226">
        <v>6</v>
      </c>
      <c r="C14" s="162">
        <v>318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>
        <v>20.9</v>
      </c>
      <c r="AM14" s="245"/>
      <c r="AN14" s="245"/>
      <c r="AO14" s="486">
        <v>750</v>
      </c>
      <c r="AP14" s="331" t="str">
        <f t="shared" si="7"/>
        <v/>
      </c>
      <c r="AQ14" s="342"/>
      <c r="AR14" s="342"/>
      <c r="AS14" s="328"/>
      <c r="AT14" s="479">
        <f t="shared" si="0"/>
        <v>1.5047846889952152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488"/>
      <c r="BB14" s="488"/>
      <c r="BC14" s="46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5</v>
      </c>
      <c r="BS14" s="468">
        <v>4</v>
      </c>
      <c r="BT14" s="469">
        <f t="shared" si="10"/>
        <v>100</v>
      </c>
      <c r="BU14" s="469" t="str">
        <f t="shared" si="1"/>
        <v/>
      </c>
      <c r="BV14" s="470">
        <f t="shared" si="11"/>
        <v>0.330188679245283</v>
      </c>
      <c r="BW14" s="471">
        <v>1</v>
      </c>
      <c r="BX14" s="471">
        <v>750</v>
      </c>
      <c r="BY14" s="469" t="str">
        <f t="shared" si="12"/>
        <v/>
      </c>
    </row>
    <row r="15" spans="1:264" s="34" customFormat="1" ht="24.9" customHeight="1" x14ac:dyDescent="0.3">
      <c r="A15" s="225" t="s">
        <v>48</v>
      </c>
      <c r="B15" s="226">
        <v>7</v>
      </c>
      <c r="C15" s="162">
        <v>126</v>
      </c>
      <c r="D15" s="162"/>
      <c r="E15" s="159">
        <v>6.95</v>
      </c>
      <c r="F15" s="159">
        <v>7.31</v>
      </c>
      <c r="G15" s="158">
        <v>2790</v>
      </c>
      <c r="H15" s="158">
        <v>2650</v>
      </c>
      <c r="I15" s="297">
        <v>332</v>
      </c>
      <c r="J15" s="297">
        <v>14</v>
      </c>
      <c r="K15" s="457">
        <f t="shared" si="2"/>
        <v>95.783132530120483</v>
      </c>
      <c r="L15" s="297"/>
      <c r="M15" s="297"/>
      <c r="N15" s="457" t="str">
        <f t="shared" si="3"/>
        <v/>
      </c>
      <c r="O15" s="297">
        <v>1016</v>
      </c>
      <c r="P15" s="297">
        <v>45</v>
      </c>
      <c r="Q15" s="457">
        <f t="shared" si="4"/>
        <v>95.570866141732282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/>
      <c r="AM15" s="245"/>
      <c r="AN15" s="245"/>
      <c r="AO15" s="486">
        <v>780</v>
      </c>
      <c r="AP15" s="331" t="str">
        <f t="shared" si="7"/>
        <v/>
      </c>
      <c r="AQ15" s="342"/>
      <c r="AR15" s="342"/>
      <c r="AS15" s="328"/>
      <c r="AT15" s="479">
        <f t="shared" si="0"/>
        <v>3.1293532338308458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488"/>
      <c r="BB15" s="488"/>
      <c r="BC15" s="46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5</v>
      </c>
      <c r="BS15" s="468">
        <v>3</v>
      </c>
      <c r="BT15" s="469">
        <f t="shared" si="10"/>
        <v>75</v>
      </c>
      <c r="BU15" s="469" t="str">
        <f t="shared" si="1"/>
        <v/>
      </c>
      <c r="BV15" s="470">
        <f t="shared" si="11"/>
        <v>0.63492063492063489</v>
      </c>
      <c r="BW15" s="471"/>
      <c r="BX15" s="471"/>
      <c r="BY15" s="469" t="str">
        <f t="shared" si="12"/>
        <v/>
      </c>
    </row>
    <row r="16" spans="1:264" s="34" customFormat="1" ht="24.9" customHeight="1" x14ac:dyDescent="0.3">
      <c r="A16" s="225" t="s">
        <v>49</v>
      </c>
      <c r="B16" s="226">
        <v>8</v>
      </c>
      <c r="C16" s="162">
        <v>307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>
        <v>21</v>
      </c>
      <c r="AM16" s="245">
        <v>0.21</v>
      </c>
      <c r="AN16" s="245"/>
      <c r="AO16" s="486">
        <v>800</v>
      </c>
      <c r="AP16" s="331" t="str">
        <f t="shared" si="7"/>
        <v/>
      </c>
      <c r="AQ16" s="342"/>
      <c r="AR16" s="342"/>
      <c r="AS16" s="328"/>
      <c r="AT16" s="479">
        <f t="shared" si="0"/>
        <v>1.5454545454545454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488"/>
      <c r="BB16" s="488"/>
      <c r="BC16" s="46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5</v>
      </c>
      <c r="BS16" s="468">
        <v>4</v>
      </c>
      <c r="BT16" s="469">
        <f t="shared" si="10"/>
        <v>100</v>
      </c>
      <c r="BU16" s="469" t="str">
        <f t="shared" si="1"/>
        <v/>
      </c>
      <c r="BV16" s="470">
        <f t="shared" si="11"/>
        <v>0.34201954397394135</v>
      </c>
      <c r="BW16" s="471">
        <v>1</v>
      </c>
      <c r="BX16" s="471">
        <v>800</v>
      </c>
      <c r="BY16" s="469" t="str">
        <f t="shared" si="12"/>
        <v/>
      </c>
    </row>
    <row r="17" spans="1:77" s="34" customFormat="1" ht="24.9" customHeight="1" x14ac:dyDescent="0.3">
      <c r="A17" s="225" t="s">
        <v>50</v>
      </c>
      <c r="B17" s="226">
        <v>9</v>
      </c>
      <c r="C17" s="162">
        <v>309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>
        <v>21.4</v>
      </c>
      <c r="AM17" s="245">
        <v>0.27</v>
      </c>
      <c r="AN17" s="245"/>
      <c r="AO17" s="486">
        <v>780</v>
      </c>
      <c r="AP17" s="331" t="str">
        <f t="shared" si="7"/>
        <v/>
      </c>
      <c r="AQ17" s="342"/>
      <c r="AR17" s="342"/>
      <c r="AS17" s="328"/>
      <c r="AT17" s="479">
        <f t="shared" si="0"/>
        <v>1.0328407224958949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488"/>
      <c r="BB17" s="488"/>
      <c r="BC17" s="46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5</v>
      </c>
      <c r="BS17" s="468">
        <v>12</v>
      </c>
      <c r="BT17" s="469">
        <f t="shared" si="10"/>
        <v>300</v>
      </c>
      <c r="BU17" s="469" t="str">
        <f t="shared" si="1"/>
        <v/>
      </c>
      <c r="BV17" s="470">
        <f t="shared" si="11"/>
        <v>0.98705501618122982</v>
      </c>
      <c r="BW17" s="471">
        <v>1</v>
      </c>
      <c r="BX17" s="471">
        <v>780</v>
      </c>
      <c r="BY17" s="469" t="str">
        <f t="shared" si="12"/>
        <v/>
      </c>
    </row>
    <row r="18" spans="1:77" s="34" customFormat="1" ht="24.9" customHeight="1" x14ac:dyDescent="0.3">
      <c r="A18" s="225" t="s">
        <v>51</v>
      </c>
      <c r="B18" s="226">
        <v>10</v>
      </c>
      <c r="C18" s="162">
        <v>309</v>
      </c>
      <c r="D18" s="162"/>
      <c r="E18" s="159"/>
      <c r="F18" s="159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/>
      <c r="AM18" s="245"/>
      <c r="AN18" s="245"/>
      <c r="AO18" s="486"/>
      <c r="AP18" s="331" t="str">
        <f t="shared" si="7"/>
        <v/>
      </c>
      <c r="AQ18" s="342"/>
      <c r="AR18" s="342"/>
      <c r="AS18" s="328"/>
      <c r="AT18" s="479">
        <f t="shared" si="0"/>
        <v>2.0355987055016183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488"/>
      <c r="BB18" s="488"/>
      <c r="BC18" s="46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5</v>
      </c>
      <c r="BS18" s="468"/>
      <c r="BT18" s="469">
        <f t="shared" si="10"/>
        <v>0</v>
      </c>
      <c r="BU18" s="469" t="str">
        <f t="shared" si="1"/>
        <v/>
      </c>
      <c r="BV18" s="470">
        <f t="shared" si="11"/>
        <v>1.6181229773462782E-2</v>
      </c>
      <c r="BW18" s="471"/>
      <c r="BX18" s="471"/>
      <c r="BY18" s="469" t="str">
        <f t="shared" si="12"/>
        <v/>
      </c>
    </row>
    <row r="19" spans="1:77" s="34" customFormat="1" ht="24.9" customHeight="1" x14ac:dyDescent="0.3">
      <c r="A19" s="225" t="s">
        <v>52</v>
      </c>
      <c r="B19" s="226">
        <v>11</v>
      </c>
      <c r="C19" s="162">
        <v>309</v>
      </c>
      <c r="D19" s="162"/>
      <c r="E19" s="159"/>
      <c r="F19" s="159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486"/>
      <c r="AP19" s="331" t="str">
        <f t="shared" si="7"/>
        <v/>
      </c>
      <c r="AQ19" s="342"/>
      <c r="AR19" s="342"/>
      <c r="AS19" s="328"/>
      <c r="AT19" s="479">
        <f t="shared" si="0"/>
        <v>2.0355987055016183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488"/>
      <c r="BB19" s="488"/>
      <c r="BC19" s="46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5</v>
      </c>
      <c r="BS19" s="468"/>
      <c r="BT19" s="469">
        <f t="shared" si="10"/>
        <v>0</v>
      </c>
      <c r="BU19" s="469" t="str">
        <f t="shared" si="1"/>
        <v/>
      </c>
      <c r="BV19" s="470">
        <f t="shared" si="11"/>
        <v>1.6181229773462782E-2</v>
      </c>
      <c r="BW19" s="471"/>
      <c r="BX19" s="471"/>
      <c r="BY19" s="469" t="str">
        <f t="shared" si="12"/>
        <v/>
      </c>
    </row>
    <row r="20" spans="1:77" s="34" customFormat="1" ht="24.9" customHeight="1" x14ac:dyDescent="0.3">
      <c r="A20" s="225" t="s">
        <v>53</v>
      </c>
      <c r="B20" s="226">
        <v>12</v>
      </c>
      <c r="C20" s="162">
        <v>310</v>
      </c>
      <c r="D20" s="162"/>
      <c r="E20" s="159">
        <v>7.19</v>
      </c>
      <c r="F20" s="159">
        <v>7.29</v>
      </c>
      <c r="G20" s="158">
        <v>2770</v>
      </c>
      <c r="H20" s="158">
        <v>2690</v>
      </c>
      <c r="I20" s="297">
        <v>236</v>
      </c>
      <c r="J20" s="297">
        <v>14</v>
      </c>
      <c r="K20" s="457">
        <f t="shared" si="2"/>
        <v>94.067796610169495</v>
      </c>
      <c r="L20" s="297">
        <v>450</v>
      </c>
      <c r="M20" s="297">
        <v>9</v>
      </c>
      <c r="N20" s="457">
        <f t="shared" si="3"/>
        <v>98</v>
      </c>
      <c r="O20" s="297">
        <v>745</v>
      </c>
      <c r="P20" s="297">
        <v>47</v>
      </c>
      <c r="Q20" s="457">
        <f t="shared" si="4"/>
        <v>93.691275167785236</v>
      </c>
      <c r="R20" s="297">
        <v>54.699999999999996</v>
      </c>
      <c r="S20" s="297">
        <v>34</v>
      </c>
      <c r="T20" s="159">
        <v>55</v>
      </c>
      <c r="U20" s="159">
        <v>30</v>
      </c>
      <c r="V20" s="159">
        <v>2.7</v>
      </c>
      <c r="W20" s="159">
        <v>0.7</v>
      </c>
      <c r="X20" s="159">
        <v>0</v>
      </c>
      <c r="Y20" s="159">
        <v>0</v>
      </c>
      <c r="Z20" s="331">
        <f t="shared" si="13"/>
        <v>57.4</v>
      </c>
      <c r="AA20" s="331">
        <f t="shared" si="13"/>
        <v>34.700000000000003</v>
      </c>
      <c r="AB20" s="330">
        <f t="shared" si="5"/>
        <v>39.547038327526124</v>
      </c>
      <c r="AC20" s="159">
        <v>9.9</v>
      </c>
      <c r="AD20" s="159">
        <v>1</v>
      </c>
      <c r="AE20" s="175">
        <f t="shared" si="6"/>
        <v>89.898989898989896</v>
      </c>
      <c r="AF20" s="158"/>
      <c r="AG20" s="158"/>
      <c r="AH20" s="121" t="s">
        <v>215</v>
      </c>
      <c r="AI20" s="158" t="s">
        <v>216</v>
      </c>
      <c r="AJ20" s="158" t="s">
        <v>217</v>
      </c>
      <c r="AK20" s="305" t="s">
        <v>217</v>
      </c>
      <c r="AL20" s="339">
        <v>21.7</v>
      </c>
      <c r="AM20" s="245">
        <v>0.43</v>
      </c>
      <c r="AN20" s="245"/>
      <c r="AO20" s="486">
        <v>600</v>
      </c>
      <c r="AP20" s="331">
        <f t="shared" si="7"/>
        <v>182.92682926829269</v>
      </c>
      <c r="AQ20" s="342">
        <v>3280</v>
      </c>
      <c r="AR20" s="342">
        <v>9033</v>
      </c>
      <c r="AS20" s="328">
        <v>87.2</v>
      </c>
      <c r="AT20" s="479">
        <f t="shared" si="0"/>
        <v>1.5341463414634147</v>
      </c>
      <c r="AU20" s="331">
        <f t="shared" si="8"/>
        <v>41.674982325017673</v>
      </c>
      <c r="AV20" s="479">
        <f t="shared" si="9"/>
        <v>0.13719512195121952</v>
      </c>
      <c r="AW20" s="312"/>
      <c r="AX20" s="164"/>
      <c r="AY20" s="313"/>
      <c r="AZ20" s="355"/>
      <c r="BA20" s="488">
        <v>3.28</v>
      </c>
      <c r="BB20" s="488">
        <v>1.48</v>
      </c>
      <c r="BC20" s="467"/>
      <c r="BD20" s="347">
        <v>15.4</v>
      </c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5</v>
      </c>
      <c r="BS20" s="468">
        <v>4</v>
      </c>
      <c r="BT20" s="469">
        <f t="shared" si="10"/>
        <v>100</v>
      </c>
      <c r="BU20" s="469">
        <f t="shared" si="1"/>
        <v>12963.809523809525</v>
      </c>
      <c r="BV20" s="470">
        <f t="shared" si="11"/>
        <v>0.33870967741935482</v>
      </c>
      <c r="BW20" s="471">
        <v>1</v>
      </c>
      <c r="BX20" s="471">
        <v>600</v>
      </c>
      <c r="BY20" s="469">
        <f t="shared" si="12"/>
        <v>182.92682926829269</v>
      </c>
    </row>
    <row r="21" spans="1:77" s="34" customFormat="1" ht="24.9" customHeight="1" x14ac:dyDescent="0.3">
      <c r="A21" s="225" t="s">
        <v>47</v>
      </c>
      <c r="B21" s="226">
        <v>13</v>
      </c>
      <c r="C21" s="162">
        <v>426</v>
      </c>
      <c r="D21" s="162"/>
      <c r="E21" s="159"/>
      <c r="F21" s="159"/>
      <c r="G21" s="158"/>
      <c r="H21" s="158"/>
      <c r="I21" s="297"/>
      <c r="J21" s="297"/>
      <c r="K21" s="457" t="str">
        <f t="shared" si="2"/>
        <v/>
      </c>
      <c r="L21" s="297"/>
      <c r="M21" s="297"/>
      <c r="N21" s="457" t="str">
        <f t="shared" si="3"/>
        <v/>
      </c>
      <c r="O21" s="297"/>
      <c r="P21" s="297"/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/>
      <c r="AI21" s="158"/>
      <c r="AJ21" s="158"/>
      <c r="AK21" s="305"/>
      <c r="AL21" s="339">
        <v>21.8</v>
      </c>
      <c r="AM21" s="245">
        <v>0.64</v>
      </c>
      <c r="AN21" s="245"/>
      <c r="AO21" s="486">
        <v>800</v>
      </c>
      <c r="AP21" s="331" t="str">
        <f t="shared" si="7"/>
        <v/>
      </c>
      <c r="AQ21" s="342"/>
      <c r="AR21" s="342"/>
      <c r="AS21" s="328"/>
      <c r="AT21" s="479">
        <f t="shared" si="0"/>
        <v>1.1958174904942966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488"/>
      <c r="BB21" s="488"/>
      <c r="BC21" s="46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5</v>
      </c>
      <c r="BS21" s="468">
        <v>4</v>
      </c>
      <c r="BT21" s="469">
        <f t="shared" si="10"/>
        <v>100</v>
      </c>
      <c r="BU21" s="469" t="str">
        <f t="shared" si="1"/>
        <v/>
      </c>
      <c r="BV21" s="470">
        <f t="shared" si="11"/>
        <v>0.24647887323943662</v>
      </c>
      <c r="BW21" s="471">
        <v>1</v>
      </c>
      <c r="BX21" s="471">
        <v>800</v>
      </c>
      <c r="BY21" s="469" t="str">
        <f t="shared" si="12"/>
        <v/>
      </c>
    </row>
    <row r="22" spans="1:77" s="34" customFormat="1" ht="24.9" customHeight="1" x14ac:dyDescent="0.3">
      <c r="A22" s="225" t="s">
        <v>48</v>
      </c>
      <c r="B22" s="226">
        <v>14</v>
      </c>
      <c r="C22" s="162">
        <v>308</v>
      </c>
      <c r="D22" s="162"/>
      <c r="E22" s="159"/>
      <c r="F22" s="159">
        <v>7.3</v>
      </c>
      <c r="G22" s="158"/>
      <c r="H22" s="158">
        <v>2210</v>
      </c>
      <c r="I22" s="297"/>
      <c r="J22" s="297">
        <v>12</v>
      </c>
      <c r="K22" s="457" t="str">
        <f t="shared" si="2"/>
        <v/>
      </c>
      <c r="L22" s="297"/>
      <c r="M22" s="297">
        <v>9.1999999999999993</v>
      </c>
      <c r="N22" s="457" t="str">
        <f t="shared" si="3"/>
        <v/>
      </c>
      <c r="O22" s="297"/>
      <c r="P22" s="297">
        <v>47</v>
      </c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 t="s">
        <v>215</v>
      </c>
      <c r="AI22" s="158" t="s">
        <v>218</v>
      </c>
      <c r="AJ22" s="158" t="s">
        <v>217</v>
      </c>
      <c r="AK22" s="305" t="s">
        <v>217</v>
      </c>
      <c r="AL22" s="339">
        <v>21.7</v>
      </c>
      <c r="AM22" s="245">
        <v>0.41</v>
      </c>
      <c r="AN22" s="245"/>
      <c r="AO22" s="486">
        <v>600</v>
      </c>
      <c r="AP22" s="331" t="str">
        <f t="shared" si="7"/>
        <v/>
      </c>
      <c r="AQ22" s="342"/>
      <c r="AR22" s="342"/>
      <c r="AS22" s="328"/>
      <c r="AT22" s="479">
        <f t="shared" si="0"/>
        <v>1.5416666666666667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488"/>
      <c r="BB22" s="488"/>
      <c r="BC22" s="46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5</v>
      </c>
      <c r="BS22" s="468">
        <v>4</v>
      </c>
      <c r="BT22" s="469">
        <f t="shared" si="10"/>
        <v>100</v>
      </c>
      <c r="BU22" s="469" t="str">
        <f t="shared" si="1"/>
        <v/>
      </c>
      <c r="BV22" s="470">
        <f t="shared" si="11"/>
        <v>0.34090909090909088</v>
      </c>
      <c r="BW22" s="471">
        <v>1</v>
      </c>
      <c r="BX22" s="471">
        <v>600</v>
      </c>
      <c r="BY22" s="469" t="str">
        <f t="shared" si="12"/>
        <v/>
      </c>
    </row>
    <row r="23" spans="1:77" s="34" customFormat="1" ht="24.9" customHeight="1" x14ac:dyDescent="0.3">
      <c r="A23" s="225" t="s">
        <v>49</v>
      </c>
      <c r="B23" s="226">
        <v>15</v>
      </c>
      <c r="C23" s="162">
        <v>413</v>
      </c>
      <c r="D23" s="162"/>
      <c r="E23" s="159">
        <v>7.04</v>
      </c>
      <c r="F23" s="159">
        <v>7.63</v>
      </c>
      <c r="G23" s="158">
        <v>2970</v>
      </c>
      <c r="H23" s="158">
        <v>2540</v>
      </c>
      <c r="I23" s="297">
        <v>317</v>
      </c>
      <c r="J23" s="297">
        <v>12.7</v>
      </c>
      <c r="K23" s="457">
        <f t="shared" si="2"/>
        <v>95.99369085173501</v>
      </c>
      <c r="L23" s="297"/>
      <c r="M23" s="297"/>
      <c r="N23" s="457" t="str">
        <f t="shared" si="3"/>
        <v/>
      </c>
      <c r="O23" s="297">
        <v>879</v>
      </c>
      <c r="P23" s="297">
        <v>43</v>
      </c>
      <c r="Q23" s="457">
        <f t="shared" si="4"/>
        <v>95.108077360637083</v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 t="s">
        <v>215</v>
      </c>
      <c r="AI23" s="158" t="s">
        <v>216</v>
      </c>
      <c r="AJ23" s="158" t="s">
        <v>217</v>
      </c>
      <c r="AK23" s="305" t="s">
        <v>217</v>
      </c>
      <c r="AL23" s="339">
        <v>21.7</v>
      </c>
      <c r="AM23" s="245">
        <v>0.93</v>
      </c>
      <c r="AN23" s="245"/>
      <c r="AO23" s="486">
        <v>740</v>
      </c>
      <c r="AP23" s="331" t="str">
        <f t="shared" si="7"/>
        <v/>
      </c>
      <c r="AQ23" s="342"/>
      <c r="AR23" s="342"/>
      <c r="AS23" s="328"/>
      <c r="AT23" s="479">
        <f t="shared" si="0"/>
        <v>1.2261208576998051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488"/>
      <c r="BB23" s="488"/>
      <c r="BC23" s="46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5</v>
      </c>
      <c r="BS23" s="468">
        <v>4</v>
      </c>
      <c r="BT23" s="469">
        <f t="shared" si="10"/>
        <v>100</v>
      </c>
      <c r="BU23" s="469" t="str">
        <f t="shared" si="1"/>
        <v/>
      </c>
      <c r="BV23" s="470">
        <f t="shared" si="11"/>
        <v>0.25423728813559321</v>
      </c>
      <c r="BW23" s="471">
        <v>1</v>
      </c>
      <c r="BX23" s="471">
        <v>740</v>
      </c>
      <c r="BY23" s="469" t="str">
        <f t="shared" si="12"/>
        <v/>
      </c>
    </row>
    <row r="24" spans="1:77" s="34" customFormat="1" ht="24.9" customHeight="1" x14ac:dyDescent="0.3">
      <c r="A24" s="225" t="s">
        <v>50</v>
      </c>
      <c r="B24" s="226">
        <v>16</v>
      </c>
      <c r="C24" s="162">
        <v>340.33333333333331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486">
        <v>760</v>
      </c>
      <c r="AP24" s="331" t="str">
        <f t="shared" si="7"/>
        <v/>
      </c>
      <c r="AQ24" s="342"/>
      <c r="AR24" s="342"/>
      <c r="AS24" s="328"/>
      <c r="AT24" s="479">
        <f t="shared" si="0"/>
        <v>0.94539078156312639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488"/>
      <c r="BB24" s="488"/>
      <c r="BC24" s="46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5</v>
      </c>
      <c r="BS24" s="468">
        <v>13</v>
      </c>
      <c r="BT24" s="469">
        <f t="shared" si="10"/>
        <v>325</v>
      </c>
      <c r="BU24" s="469" t="str">
        <f t="shared" si="1"/>
        <v/>
      </c>
      <c r="BV24" s="470">
        <f t="shared" si="11"/>
        <v>0.96963761018609207</v>
      </c>
      <c r="BW24" s="471"/>
      <c r="BX24" s="471"/>
      <c r="BY24" s="469" t="str">
        <f t="shared" si="12"/>
        <v/>
      </c>
    </row>
    <row r="25" spans="1:77" s="34" customFormat="1" ht="24.9" customHeight="1" x14ac:dyDescent="0.3">
      <c r="A25" s="225" t="s">
        <v>51</v>
      </c>
      <c r="B25" s="226">
        <v>17</v>
      </c>
      <c r="C25" s="162">
        <v>340.33333333333331</v>
      </c>
      <c r="D25" s="162"/>
      <c r="E25" s="159"/>
      <c r="F25" s="159"/>
      <c r="G25" s="158"/>
      <c r="H25" s="158"/>
      <c r="I25" s="297"/>
      <c r="J25" s="297"/>
      <c r="K25" s="457" t="str">
        <f t="shared" si="2"/>
        <v/>
      </c>
      <c r="L25" s="297"/>
      <c r="M25" s="297"/>
      <c r="N25" s="457" t="str">
        <f t="shared" si="3"/>
        <v/>
      </c>
      <c r="O25" s="297"/>
      <c r="P25" s="297"/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/>
      <c r="AI25" s="158"/>
      <c r="AJ25" s="158"/>
      <c r="AK25" s="305"/>
      <c r="AL25" s="339"/>
      <c r="AM25" s="245"/>
      <c r="AN25" s="245"/>
      <c r="AO25" s="486"/>
      <c r="AP25" s="331" t="str">
        <f t="shared" si="7"/>
        <v/>
      </c>
      <c r="AQ25" s="342"/>
      <c r="AR25" s="342"/>
      <c r="AS25" s="328"/>
      <c r="AT25" s="479">
        <f t="shared" si="0"/>
        <v>1.8481880509304605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488"/>
      <c r="BB25" s="488"/>
      <c r="BC25" s="46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5</v>
      </c>
      <c r="BS25" s="468"/>
      <c r="BT25" s="469">
        <f t="shared" si="10"/>
        <v>0</v>
      </c>
      <c r="BU25" s="469" t="str">
        <f t="shared" si="1"/>
        <v/>
      </c>
      <c r="BV25" s="470">
        <f t="shared" si="11"/>
        <v>1.4691478942213516E-2</v>
      </c>
      <c r="BW25" s="471"/>
      <c r="BX25" s="471"/>
      <c r="BY25" s="469" t="str">
        <f t="shared" si="12"/>
        <v/>
      </c>
    </row>
    <row r="26" spans="1:77" s="34" customFormat="1" ht="24.9" customHeight="1" x14ac:dyDescent="0.3">
      <c r="A26" s="225" t="s">
        <v>52</v>
      </c>
      <c r="B26" s="226">
        <v>18</v>
      </c>
      <c r="C26" s="162">
        <v>340.33333333333331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/>
      <c r="AM26" s="245"/>
      <c r="AN26" s="245"/>
      <c r="AO26" s="486"/>
      <c r="AP26" s="331" t="str">
        <f t="shared" si="7"/>
        <v/>
      </c>
      <c r="AQ26" s="342"/>
      <c r="AR26" s="342"/>
      <c r="AS26" s="328"/>
      <c r="AT26" s="479">
        <f t="shared" si="0"/>
        <v>1.8481880509304605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488"/>
      <c r="BB26" s="488"/>
      <c r="BC26" s="46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5</v>
      </c>
      <c r="BS26" s="468"/>
      <c r="BT26" s="469">
        <f t="shared" si="10"/>
        <v>0</v>
      </c>
      <c r="BU26" s="469" t="str">
        <f t="shared" si="1"/>
        <v/>
      </c>
      <c r="BV26" s="470">
        <f t="shared" si="11"/>
        <v>1.4691478942213516E-2</v>
      </c>
      <c r="BW26" s="471"/>
      <c r="BX26" s="471"/>
      <c r="BY26" s="469" t="str">
        <f t="shared" si="12"/>
        <v/>
      </c>
    </row>
    <row r="27" spans="1:77" s="34" customFormat="1" ht="24.9" customHeight="1" x14ac:dyDescent="0.3">
      <c r="A27" s="225" t="s">
        <v>53</v>
      </c>
      <c r="B27" s="226">
        <v>19</v>
      </c>
      <c r="C27" s="162">
        <v>275</v>
      </c>
      <c r="D27" s="162"/>
      <c r="E27" s="159">
        <v>6.68</v>
      </c>
      <c r="F27" s="159">
        <v>7.44</v>
      </c>
      <c r="G27" s="158">
        <v>3050</v>
      </c>
      <c r="H27" s="158">
        <v>2050</v>
      </c>
      <c r="I27" s="297">
        <v>474</v>
      </c>
      <c r="J27" s="297">
        <v>9</v>
      </c>
      <c r="K27" s="457">
        <f t="shared" si="2"/>
        <v>98.101265822784811</v>
      </c>
      <c r="L27" s="297">
        <v>560</v>
      </c>
      <c r="M27" s="297">
        <v>9</v>
      </c>
      <c r="N27" s="457">
        <f t="shared" si="3"/>
        <v>98.392857142857139</v>
      </c>
      <c r="O27" s="297">
        <v>936</v>
      </c>
      <c r="P27" s="297">
        <v>46</v>
      </c>
      <c r="Q27" s="457">
        <f t="shared" si="4"/>
        <v>95.085470085470078</v>
      </c>
      <c r="R27" s="297">
        <v>84</v>
      </c>
      <c r="S27" s="297">
        <v>28.2</v>
      </c>
      <c r="T27" s="159">
        <v>84</v>
      </c>
      <c r="U27" s="159">
        <v>23</v>
      </c>
      <c r="V27" s="159">
        <v>0.4</v>
      </c>
      <c r="W27" s="159">
        <v>0.5</v>
      </c>
      <c r="X27" s="159">
        <v>0</v>
      </c>
      <c r="Y27" s="159">
        <v>0</v>
      </c>
      <c r="Z27" s="331">
        <f t="shared" si="13"/>
        <v>84.4</v>
      </c>
      <c r="AA27" s="331">
        <f t="shared" si="13"/>
        <v>28.7</v>
      </c>
      <c r="AB27" s="330">
        <f t="shared" si="5"/>
        <v>65.995260663507111</v>
      </c>
      <c r="AC27" s="159">
        <v>9.6</v>
      </c>
      <c r="AD27" s="159">
        <v>1.1499999999999999</v>
      </c>
      <c r="AE27" s="175">
        <f t="shared" si="6"/>
        <v>88.020833333333329</v>
      </c>
      <c r="AF27" s="158"/>
      <c r="AG27" s="158"/>
      <c r="AH27" s="121" t="s">
        <v>215</v>
      </c>
      <c r="AI27" s="158" t="s">
        <v>216</v>
      </c>
      <c r="AJ27" s="158" t="s">
        <v>217</v>
      </c>
      <c r="AK27" s="305" t="s">
        <v>217</v>
      </c>
      <c r="AL27" s="339">
        <v>21.9</v>
      </c>
      <c r="AM27" s="245">
        <v>0.38</v>
      </c>
      <c r="AN27" s="245"/>
      <c r="AO27" s="486">
        <v>790</v>
      </c>
      <c r="AP27" s="331">
        <f t="shared" si="7"/>
        <v>294.7761194029851</v>
      </c>
      <c r="AQ27" s="342">
        <v>2680</v>
      </c>
      <c r="AR27" s="342">
        <v>9600</v>
      </c>
      <c r="AS27" s="328">
        <v>88.06</v>
      </c>
      <c r="AT27" s="479">
        <f t="shared" si="0"/>
        <v>1.7971428571428572</v>
      </c>
      <c r="AU27" s="331">
        <f t="shared" si="8"/>
        <v>33.397127290737991</v>
      </c>
      <c r="AV27" s="479">
        <f t="shared" si="9"/>
        <v>0.20895522388059701</v>
      </c>
      <c r="AW27" s="312"/>
      <c r="AX27" s="164"/>
      <c r="AY27" s="313"/>
      <c r="AZ27" s="355"/>
      <c r="BA27" s="488">
        <v>1.7</v>
      </c>
      <c r="BB27" s="488">
        <v>1.32</v>
      </c>
      <c r="BC27" s="467"/>
      <c r="BD27" s="347">
        <v>15.61</v>
      </c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5</v>
      </c>
      <c r="BS27" s="468">
        <v>3</v>
      </c>
      <c r="BT27" s="469">
        <f t="shared" si="10"/>
        <v>75</v>
      </c>
      <c r="BU27" s="469">
        <f t="shared" si="1"/>
        <v>11892.500000000002</v>
      </c>
      <c r="BV27" s="470">
        <f t="shared" si="11"/>
        <v>0.29090909090909089</v>
      </c>
      <c r="BW27" s="471">
        <v>1</v>
      </c>
      <c r="BX27" s="471">
        <v>790</v>
      </c>
      <c r="BY27" s="469">
        <f t="shared" si="12"/>
        <v>294.7761194029851</v>
      </c>
    </row>
    <row r="28" spans="1:77" s="34" customFormat="1" ht="24.9" customHeight="1" x14ac:dyDescent="0.3">
      <c r="A28" s="225" t="s">
        <v>47</v>
      </c>
      <c r="B28" s="226">
        <v>20</v>
      </c>
      <c r="C28" s="162">
        <v>123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486">
        <v>750</v>
      </c>
      <c r="AP28" s="331" t="str">
        <f t="shared" si="7"/>
        <v/>
      </c>
      <c r="AQ28" s="342"/>
      <c r="AR28" s="342"/>
      <c r="AS28" s="328"/>
      <c r="AT28" s="479">
        <f t="shared" si="0"/>
        <v>2.536290322580645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488"/>
      <c r="BB28" s="488"/>
      <c r="BC28" s="46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5</v>
      </c>
      <c r="BS28" s="468">
        <v>5</v>
      </c>
      <c r="BT28" s="469">
        <f t="shared" si="10"/>
        <v>125</v>
      </c>
      <c r="BU28" s="469" t="str">
        <f t="shared" si="1"/>
        <v/>
      </c>
      <c r="BV28" s="470">
        <f t="shared" si="11"/>
        <v>1.056910569105691</v>
      </c>
      <c r="BW28" s="471"/>
      <c r="BX28" s="471"/>
      <c r="BY28" s="469" t="str">
        <f t="shared" si="12"/>
        <v/>
      </c>
    </row>
    <row r="29" spans="1:77" s="34" customFormat="1" ht="24.9" customHeight="1" x14ac:dyDescent="0.3">
      <c r="A29" s="225" t="s">
        <v>48</v>
      </c>
      <c r="B29" s="226">
        <v>21</v>
      </c>
      <c r="C29" s="162">
        <v>302</v>
      </c>
      <c r="D29" s="162"/>
      <c r="E29" s="159">
        <v>6.8</v>
      </c>
      <c r="F29" s="159">
        <v>7.6</v>
      </c>
      <c r="G29" s="158">
        <v>3170</v>
      </c>
      <c r="H29" s="158">
        <v>1800</v>
      </c>
      <c r="I29" s="297">
        <v>430</v>
      </c>
      <c r="J29" s="297">
        <v>8.8000000000000007</v>
      </c>
      <c r="K29" s="457">
        <f t="shared" si="2"/>
        <v>97.95348837209302</v>
      </c>
      <c r="L29" s="297">
        <v>675</v>
      </c>
      <c r="M29" s="297">
        <v>8.1</v>
      </c>
      <c r="N29" s="457">
        <f t="shared" si="3"/>
        <v>98.8</v>
      </c>
      <c r="O29" s="297">
        <v>1381</v>
      </c>
      <c r="P29" s="297">
        <v>40</v>
      </c>
      <c r="Q29" s="457">
        <f t="shared" si="4"/>
        <v>97.103548153511937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 t="s">
        <v>215</v>
      </c>
      <c r="AI29" s="158" t="s">
        <v>218</v>
      </c>
      <c r="AJ29" s="158" t="s">
        <v>217</v>
      </c>
      <c r="AK29" s="305" t="s">
        <v>217</v>
      </c>
      <c r="AL29" s="339">
        <v>22.4</v>
      </c>
      <c r="AM29" s="245">
        <v>0.15</v>
      </c>
      <c r="AN29" s="245"/>
      <c r="AO29" s="486">
        <v>700</v>
      </c>
      <c r="AP29" s="331" t="str">
        <f t="shared" si="7"/>
        <v/>
      </c>
      <c r="AQ29" s="342"/>
      <c r="AR29" s="342"/>
      <c r="AS29" s="328"/>
      <c r="AT29" s="479">
        <f t="shared" si="0"/>
        <v>1.6684350132625996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488"/>
      <c r="BB29" s="488"/>
      <c r="BC29" s="46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5</v>
      </c>
      <c r="BS29" s="468">
        <v>3</v>
      </c>
      <c r="BT29" s="469">
        <f t="shared" si="10"/>
        <v>75</v>
      </c>
      <c r="BU29" s="469" t="str">
        <f t="shared" si="1"/>
        <v/>
      </c>
      <c r="BV29" s="470">
        <f t="shared" si="11"/>
        <v>0.26490066225165565</v>
      </c>
      <c r="BW29" s="471">
        <v>1</v>
      </c>
      <c r="BX29" s="471">
        <v>700</v>
      </c>
      <c r="BY29" s="469" t="str">
        <f t="shared" si="12"/>
        <v/>
      </c>
    </row>
    <row r="30" spans="1:77" s="34" customFormat="1" ht="24.9" customHeight="1" x14ac:dyDescent="0.3">
      <c r="A30" s="225" t="s">
        <v>49</v>
      </c>
      <c r="B30" s="226">
        <v>22</v>
      </c>
      <c r="C30" s="162">
        <v>381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>
        <v>22.4</v>
      </c>
      <c r="AM30" s="245">
        <v>0.45</v>
      </c>
      <c r="AN30" s="245"/>
      <c r="AO30" s="486">
        <v>650</v>
      </c>
      <c r="AP30" s="331" t="str">
        <f t="shared" si="7"/>
        <v/>
      </c>
      <c r="AQ30" s="342"/>
      <c r="AR30" s="342"/>
      <c r="AS30" s="328"/>
      <c r="AT30" s="479">
        <f t="shared" si="0"/>
        <v>1.2430830039525691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488"/>
      <c r="BB30" s="488"/>
      <c r="BC30" s="46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5</v>
      </c>
      <c r="BS30" s="468">
        <v>5</v>
      </c>
      <c r="BT30" s="469">
        <f t="shared" si="10"/>
        <v>125</v>
      </c>
      <c r="BU30" s="469" t="str">
        <f t="shared" si="1"/>
        <v/>
      </c>
      <c r="BV30" s="470">
        <f t="shared" si="11"/>
        <v>0.34120734908136485</v>
      </c>
      <c r="BW30" s="471">
        <v>1</v>
      </c>
      <c r="BX30" s="471">
        <v>650</v>
      </c>
      <c r="BY30" s="469" t="str">
        <f t="shared" si="12"/>
        <v/>
      </c>
    </row>
    <row r="31" spans="1:77" s="34" customFormat="1" ht="24.9" customHeight="1" x14ac:dyDescent="0.3">
      <c r="A31" s="225" t="s">
        <v>50</v>
      </c>
      <c r="B31" s="226">
        <v>23</v>
      </c>
      <c r="C31" s="162">
        <v>237.66666666666666</v>
      </c>
      <c r="D31" s="162"/>
      <c r="E31" s="159">
        <v>6.93</v>
      </c>
      <c r="F31" s="159">
        <v>7.17</v>
      </c>
      <c r="G31" s="158">
        <v>3120</v>
      </c>
      <c r="H31" s="158">
        <v>1950</v>
      </c>
      <c r="I31" s="297">
        <v>409</v>
      </c>
      <c r="J31" s="297">
        <v>9</v>
      </c>
      <c r="K31" s="457">
        <f t="shared" si="2"/>
        <v>97.799511002444987</v>
      </c>
      <c r="L31" s="297"/>
      <c r="M31" s="297"/>
      <c r="N31" s="457" t="str">
        <f t="shared" si="3"/>
        <v/>
      </c>
      <c r="O31" s="297">
        <v>944</v>
      </c>
      <c r="P31" s="297">
        <v>55</v>
      </c>
      <c r="Q31" s="457">
        <f t="shared" si="4"/>
        <v>94.173728813559322</v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 t="s">
        <v>215</v>
      </c>
      <c r="AI31" s="158" t="s">
        <v>216</v>
      </c>
      <c r="AJ31" s="158" t="s">
        <v>217</v>
      </c>
      <c r="AK31" s="305" t="s">
        <v>217</v>
      </c>
      <c r="AL31" s="339">
        <v>22.5</v>
      </c>
      <c r="AM31" s="245">
        <v>0.36</v>
      </c>
      <c r="AN31" s="245"/>
      <c r="AO31" s="486">
        <v>550</v>
      </c>
      <c r="AP31" s="331" t="str">
        <f t="shared" si="7"/>
        <v/>
      </c>
      <c r="AQ31" s="342"/>
      <c r="AR31" s="342"/>
      <c r="AS31" s="328"/>
      <c r="AT31" s="479">
        <f t="shared" si="0"/>
        <v>1.3595100864553316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488"/>
      <c r="BB31" s="488"/>
      <c r="BC31" s="46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5</v>
      </c>
      <c r="BS31" s="468">
        <v>9</v>
      </c>
      <c r="BT31" s="469">
        <f t="shared" si="10"/>
        <v>225</v>
      </c>
      <c r="BU31" s="469" t="str">
        <f t="shared" si="1"/>
        <v/>
      </c>
      <c r="BV31" s="470">
        <f t="shared" si="11"/>
        <v>0.967741935483871</v>
      </c>
      <c r="BW31" s="471">
        <v>1</v>
      </c>
      <c r="BX31" s="471">
        <v>550</v>
      </c>
      <c r="BY31" s="469" t="str">
        <f t="shared" si="12"/>
        <v/>
      </c>
    </row>
    <row r="32" spans="1:77" s="34" customFormat="1" ht="24.9" customHeight="1" x14ac:dyDescent="0.3">
      <c r="A32" s="225" t="s">
        <v>51</v>
      </c>
      <c r="B32" s="226">
        <v>24</v>
      </c>
      <c r="C32" s="162">
        <v>237.66666666666666</v>
      </c>
      <c r="D32" s="162"/>
      <c r="E32" s="159"/>
      <c r="F32" s="159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339"/>
      <c r="AM32" s="245"/>
      <c r="AN32" s="245"/>
      <c r="AO32" s="486"/>
      <c r="AP32" s="331" t="str">
        <f t="shared" si="7"/>
        <v/>
      </c>
      <c r="AQ32" s="342"/>
      <c r="AR32" s="342"/>
      <c r="AS32" s="328"/>
      <c r="AT32" s="479">
        <f t="shared" si="0"/>
        <v>2.6465638148667603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488"/>
      <c r="BB32" s="488"/>
      <c r="BC32" s="46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5</v>
      </c>
      <c r="BS32" s="468"/>
      <c r="BT32" s="469">
        <f t="shared" si="10"/>
        <v>0</v>
      </c>
      <c r="BU32" s="469" t="str">
        <f t="shared" si="1"/>
        <v/>
      </c>
      <c r="BV32" s="470">
        <f t="shared" si="11"/>
        <v>2.1037868162692847E-2</v>
      </c>
      <c r="BW32" s="471"/>
      <c r="BX32" s="471"/>
      <c r="BY32" s="469" t="str">
        <f t="shared" si="12"/>
        <v/>
      </c>
    </row>
    <row r="33" spans="1:77" s="34" customFormat="1" ht="24.9" customHeight="1" x14ac:dyDescent="0.3">
      <c r="A33" s="225" t="s">
        <v>52</v>
      </c>
      <c r="B33" s="226">
        <v>25</v>
      </c>
      <c r="C33" s="162">
        <v>237.66666666666666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486"/>
      <c r="AP33" s="331" t="str">
        <f t="shared" si="7"/>
        <v/>
      </c>
      <c r="AQ33" s="342"/>
      <c r="AR33" s="342"/>
      <c r="AS33" s="328"/>
      <c r="AT33" s="479">
        <f t="shared" si="0"/>
        <v>2.6465638148667603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488"/>
      <c r="BB33" s="488"/>
      <c r="BC33" s="46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5</v>
      </c>
      <c r="BS33" s="468"/>
      <c r="BT33" s="469">
        <f t="shared" si="10"/>
        <v>0</v>
      </c>
      <c r="BU33" s="469" t="str">
        <f t="shared" si="1"/>
        <v/>
      </c>
      <c r="BV33" s="470">
        <f t="shared" si="11"/>
        <v>2.1037868162692847E-2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53</v>
      </c>
      <c r="B34" s="226">
        <v>26</v>
      </c>
      <c r="C34" s="162">
        <v>267</v>
      </c>
      <c r="D34" s="162"/>
      <c r="E34" s="159">
        <v>6.99</v>
      </c>
      <c r="F34" s="159">
        <v>7.11</v>
      </c>
      <c r="G34" s="158">
        <v>3030</v>
      </c>
      <c r="H34" s="158">
        <v>2230</v>
      </c>
      <c r="I34" s="297">
        <v>180</v>
      </c>
      <c r="J34" s="297">
        <v>16.3</v>
      </c>
      <c r="K34" s="457">
        <f t="shared" si="2"/>
        <v>90.944444444444443</v>
      </c>
      <c r="L34" s="297">
        <v>495</v>
      </c>
      <c r="M34" s="297">
        <v>13</v>
      </c>
      <c r="N34" s="457">
        <f t="shared" si="3"/>
        <v>97.373737373737384</v>
      </c>
      <c r="O34" s="297">
        <v>825</v>
      </c>
      <c r="P34" s="297">
        <v>67</v>
      </c>
      <c r="Q34" s="457">
        <f t="shared" si="4"/>
        <v>91.878787878787875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 t="s">
        <v>215</v>
      </c>
      <c r="AI34" s="158" t="s">
        <v>216</v>
      </c>
      <c r="AJ34" s="158" t="s">
        <v>217</v>
      </c>
      <c r="AK34" s="305" t="s">
        <v>217</v>
      </c>
      <c r="AL34" s="339">
        <v>22.9</v>
      </c>
      <c r="AM34" s="245">
        <v>0.04</v>
      </c>
      <c r="AN34" s="245"/>
      <c r="AO34" s="486">
        <v>800</v>
      </c>
      <c r="AP34" s="331">
        <f t="shared" si="7"/>
        <v>204.08163265306123</v>
      </c>
      <c r="AQ34" s="342">
        <v>3920</v>
      </c>
      <c r="AR34" s="342">
        <v>7600</v>
      </c>
      <c r="AS34" s="328">
        <v>89.29</v>
      </c>
      <c r="AT34" s="479">
        <f t="shared" si="0"/>
        <v>1.7138964577656677</v>
      </c>
      <c r="AU34" s="331">
        <f t="shared" si="8"/>
        <v>58.218600730542292</v>
      </c>
      <c r="AV34" s="479">
        <f t="shared" si="9"/>
        <v>0.12627551020408162</v>
      </c>
      <c r="AW34" s="312"/>
      <c r="AX34" s="164"/>
      <c r="AY34" s="313"/>
      <c r="AZ34" s="355"/>
      <c r="BA34" s="488">
        <v>3.2</v>
      </c>
      <c r="BB34" s="488">
        <v>1.49</v>
      </c>
      <c r="BC34" s="467"/>
      <c r="BD34" s="347">
        <v>15.06</v>
      </c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5</v>
      </c>
      <c r="BS34" s="468">
        <v>4</v>
      </c>
      <c r="BT34" s="469">
        <f t="shared" si="10"/>
        <v>100</v>
      </c>
      <c r="BU34" s="469">
        <f t="shared" si="1"/>
        <v>13888.000000000002</v>
      </c>
      <c r="BV34" s="470">
        <f t="shared" si="11"/>
        <v>0.39325842696629215</v>
      </c>
      <c r="BW34" s="471">
        <v>1</v>
      </c>
      <c r="BX34" s="471">
        <v>800</v>
      </c>
      <c r="BY34" s="469">
        <f t="shared" si="12"/>
        <v>204.08163265306123</v>
      </c>
    </row>
    <row r="35" spans="1:77" s="34" customFormat="1" ht="24.9" customHeight="1" x14ac:dyDescent="0.3">
      <c r="A35" s="225" t="s">
        <v>47</v>
      </c>
      <c r="B35" s="226">
        <v>27</v>
      </c>
      <c r="C35" s="162">
        <v>260</v>
      </c>
      <c r="D35" s="162"/>
      <c r="E35" s="159"/>
      <c r="F35" s="159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/>
      <c r="AI35" s="158"/>
      <c r="AJ35" s="158"/>
      <c r="AK35" s="305"/>
      <c r="AL35" s="339">
        <v>23.1</v>
      </c>
      <c r="AM35" s="245">
        <v>0.13</v>
      </c>
      <c r="AN35" s="245"/>
      <c r="AO35" s="486">
        <v>800</v>
      </c>
      <c r="AP35" s="331" t="str">
        <f t="shared" si="7"/>
        <v/>
      </c>
      <c r="AQ35" s="342"/>
      <c r="AR35" s="342"/>
      <c r="AS35" s="328"/>
      <c r="AT35" s="479">
        <f t="shared" si="0"/>
        <v>1.7472222222222222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5</v>
      </c>
      <c r="BS35" s="468">
        <v>4</v>
      </c>
      <c r="BT35" s="469">
        <f t="shared" si="10"/>
        <v>100</v>
      </c>
      <c r="BU35" s="469" t="str">
        <f t="shared" si="1"/>
        <v/>
      </c>
      <c r="BV35" s="470">
        <f t="shared" si="11"/>
        <v>0.40384615384615385</v>
      </c>
      <c r="BW35" s="471">
        <v>1</v>
      </c>
      <c r="BX35" s="471">
        <v>800</v>
      </c>
      <c r="BY35" s="469" t="str">
        <f t="shared" si="12"/>
        <v/>
      </c>
    </row>
    <row r="36" spans="1:77" s="34" customFormat="1" ht="24.9" customHeight="1" x14ac:dyDescent="0.3">
      <c r="A36" s="225" t="s">
        <v>48</v>
      </c>
      <c r="B36" s="226">
        <v>28</v>
      </c>
      <c r="C36" s="162">
        <v>269</v>
      </c>
      <c r="D36" s="162"/>
      <c r="E36" s="159">
        <v>6.64</v>
      </c>
      <c r="F36" s="159">
        <v>7.33</v>
      </c>
      <c r="G36" s="158">
        <v>3180</v>
      </c>
      <c r="H36" s="158">
        <v>1920</v>
      </c>
      <c r="I36" s="297">
        <v>274</v>
      </c>
      <c r="J36" s="297">
        <v>15</v>
      </c>
      <c r="K36" s="457">
        <f t="shared" si="2"/>
        <v>94.525547445255469</v>
      </c>
      <c r="L36" s="297"/>
      <c r="M36" s="297"/>
      <c r="N36" s="457" t="str">
        <f t="shared" si="3"/>
        <v/>
      </c>
      <c r="O36" s="297">
        <v>956</v>
      </c>
      <c r="P36" s="297">
        <v>64</v>
      </c>
      <c r="Q36" s="457">
        <f t="shared" si="4"/>
        <v>93.305439330543933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 t="s">
        <v>215</v>
      </c>
      <c r="AI36" s="158" t="s">
        <v>216</v>
      </c>
      <c r="AJ36" s="158" t="s">
        <v>217</v>
      </c>
      <c r="AK36" s="305" t="s">
        <v>217</v>
      </c>
      <c r="AL36" s="339">
        <v>23.3</v>
      </c>
      <c r="AM36" s="245">
        <v>0.15</v>
      </c>
      <c r="AN36" s="245"/>
      <c r="AO36" s="486">
        <v>760</v>
      </c>
      <c r="AP36" s="331" t="str">
        <f t="shared" si="7"/>
        <v/>
      </c>
      <c r="AQ36" s="342"/>
      <c r="AR36" s="342"/>
      <c r="AS36" s="328"/>
      <c r="AT36" s="479">
        <f t="shared" si="0"/>
        <v>1.7046070460704608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5</v>
      </c>
      <c r="BS36" s="468">
        <v>4</v>
      </c>
      <c r="BT36" s="469">
        <f t="shared" si="10"/>
        <v>100</v>
      </c>
      <c r="BU36" s="469" t="str">
        <f t="shared" si="1"/>
        <v/>
      </c>
      <c r="BV36" s="470">
        <f t="shared" si="11"/>
        <v>0.3903345724907063</v>
      </c>
      <c r="BW36" s="471"/>
      <c r="BX36" s="471"/>
      <c r="BY36" s="469" t="str">
        <f t="shared" si="12"/>
        <v/>
      </c>
    </row>
    <row r="37" spans="1:77" s="34" customFormat="1" ht="24.9" customHeight="1" x14ac:dyDescent="0.3">
      <c r="A37" s="225" t="s">
        <v>49</v>
      </c>
      <c r="B37" s="226">
        <v>29</v>
      </c>
      <c r="C37" s="162">
        <v>409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>
        <v>23.5</v>
      </c>
      <c r="AM37" s="245">
        <v>0.18</v>
      </c>
      <c r="AN37" s="245"/>
      <c r="AO37" s="486">
        <v>710</v>
      </c>
      <c r="AP37" s="331" t="str">
        <f t="shared" si="7"/>
        <v/>
      </c>
      <c r="AQ37" s="342"/>
      <c r="AR37" s="342"/>
      <c r="AS37" s="328"/>
      <c r="AT37" s="479">
        <f t="shared" si="0"/>
        <v>1.2357563850687623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5</v>
      </c>
      <c r="BS37" s="468">
        <v>4</v>
      </c>
      <c r="BT37" s="469">
        <f t="shared" si="10"/>
        <v>100</v>
      </c>
      <c r="BU37" s="469" t="str">
        <f t="shared" si="1"/>
        <v/>
      </c>
      <c r="BV37" s="470">
        <f t="shared" si="11"/>
        <v>0.25672371638141811</v>
      </c>
      <c r="BW37" s="471">
        <v>1</v>
      </c>
      <c r="BX37" s="471">
        <v>710</v>
      </c>
      <c r="BY37" s="469" t="str">
        <f t="shared" si="12"/>
        <v/>
      </c>
    </row>
    <row r="38" spans="1:77" s="34" customFormat="1" ht="24.9" customHeight="1" x14ac:dyDescent="0.3">
      <c r="A38" s="225" t="s">
        <v>50</v>
      </c>
      <c r="B38" s="226">
        <v>30</v>
      </c>
      <c r="C38" s="162">
        <v>573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>
        <v>23.4</v>
      </c>
      <c r="AM38" s="245">
        <v>0.46</v>
      </c>
      <c r="AN38" s="245"/>
      <c r="AO38" s="486">
        <v>700</v>
      </c>
      <c r="AP38" s="331" t="str">
        <f t="shared" si="7"/>
        <v/>
      </c>
      <c r="AQ38" s="342"/>
      <c r="AR38" s="342"/>
      <c r="AS38" s="328"/>
      <c r="AT38" s="479">
        <f t="shared" si="0"/>
        <v>0.93462109955423478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5</v>
      </c>
      <c r="BS38" s="468">
        <v>4</v>
      </c>
      <c r="BT38" s="469">
        <f t="shared" si="10"/>
        <v>100</v>
      </c>
      <c r="BU38" s="469" t="str">
        <f t="shared" si="1"/>
        <v/>
      </c>
      <c r="BV38" s="470">
        <f t="shared" si="11"/>
        <v>0.18324607329842932</v>
      </c>
      <c r="BW38" s="471"/>
      <c r="BX38" s="471"/>
      <c r="BY38" s="469" t="str">
        <f t="shared" si="12"/>
        <v/>
      </c>
    </row>
    <row r="39" spans="1:77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/>
      <c r="AP39" s="331" t="str">
        <f t="shared" si="7"/>
        <v/>
      </c>
      <c r="AQ39" s="343"/>
      <c r="AR39" s="343"/>
      <c r="AS39" s="329"/>
      <c r="AT39" s="479" t="str">
        <f t="shared" si="0"/>
        <v/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>
        <f t="shared" si="10"/>
        <v>0</v>
      </c>
      <c r="BU39" s="469" t="str">
        <f t="shared" si="1"/>
        <v/>
      </c>
      <c r="BV39" s="470" t="str">
        <f t="shared" si="11"/>
        <v/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9390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48.703272869891755</v>
      </c>
      <c r="AV40" s="174"/>
      <c r="AW40" s="334" t="str">
        <f t="shared" ref="AW40:AY40" si="14">IF(SUM(AW9:AW39)=0,"",SUM(AW9:AW39))</f>
        <v/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>
        <f t="shared" ref="BC40" si="15">IF(SUM(BC9:BC39)=0,"",SUM(BC9:BC39))</f>
        <v>12.76</v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>
        <f>IF(SUM(BR9:BR39)=0,"",SUM(BR9:BR39))</f>
        <v>150</v>
      </c>
      <c r="BS40" s="474"/>
      <c r="BT40" s="473">
        <f>IF(SUM(BT9:BT39)=0,"",SUM(BT9:BT39))</f>
        <v>2950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313</v>
      </c>
      <c r="D41" s="175" t="e">
        <f>+AVERAGE(D9:D39)</f>
        <v>#DIV/0!</v>
      </c>
      <c r="E41" s="175">
        <f t="shared" ref="E41:AE41" si="17">+AVERAGE(E9:E39)</f>
        <v>6.9</v>
      </c>
      <c r="F41" s="175">
        <f t="shared" si="17"/>
        <v>7.334545454545454</v>
      </c>
      <c r="G41" s="175">
        <f t="shared" si="17"/>
        <v>2970</v>
      </c>
      <c r="H41" s="175">
        <f t="shared" si="17"/>
        <v>2233.181818181818</v>
      </c>
      <c r="I41" s="175">
        <f t="shared" si="17"/>
        <v>329.7</v>
      </c>
      <c r="J41" s="175">
        <f t="shared" si="17"/>
        <v>12.709090909090911</v>
      </c>
      <c r="K41" s="175">
        <f t="shared" si="17"/>
        <v>95.620069964413943</v>
      </c>
      <c r="L41" s="175">
        <f t="shared" si="17"/>
        <v>543</v>
      </c>
      <c r="M41" s="175">
        <f t="shared" si="17"/>
        <v>9.7166666666666668</v>
      </c>
      <c r="N41" s="175">
        <f t="shared" si="17"/>
        <v>98.139487127617969</v>
      </c>
      <c r="O41" s="175">
        <f t="shared" si="17"/>
        <v>956.6</v>
      </c>
      <c r="P41" s="175">
        <f t="shared" si="17"/>
        <v>50.272727272727273</v>
      </c>
      <c r="Q41" s="175">
        <f t="shared" si="17"/>
        <v>94.536401009696576</v>
      </c>
      <c r="R41" s="175">
        <f t="shared" si="17"/>
        <v>69.349999999999994</v>
      </c>
      <c r="S41" s="175">
        <f t="shared" si="17"/>
        <v>31.1</v>
      </c>
      <c r="T41" s="175">
        <f t="shared" si="17"/>
        <v>69.5</v>
      </c>
      <c r="U41" s="175">
        <f t="shared" si="17"/>
        <v>26.5</v>
      </c>
      <c r="V41" s="175">
        <f t="shared" si="17"/>
        <v>1.3</v>
      </c>
      <c r="W41" s="175">
        <f t="shared" si="17"/>
        <v>0.6333333333333333</v>
      </c>
      <c r="X41" s="175">
        <f t="shared" si="17"/>
        <v>0</v>
      </c>
      <c r="Y41" s="175">
        <f t="shared" si="17"/>
        <v>0</v>
      </c>
      <c r="Z41" s="177">
        <f t="shared" si="17"/>
        <v>70.900000000000006</v>
      </c>
      <c r="AA41" s="177">
        <f t="shared" si="17"/>
        <v>31.700000000000003</v>
      </c>
      <c r="AB41" s="177">
        <f t="shared" si="17"/>
        <v>52.771149495516617</v>
      </c>
      <c r="AC41" s="177">
        <f t="shared" si="17"/>
        <v>9.75</v>
      </c>
      <c r="AD41" s="177">
        <f t="shared" si="17"/>
        <v>1.075</v>
      </c>
      <c r="AE41" s="177">
        <f t="shared" si="17"/>
        <v>88.959911616161605</v>
      </c>
      <c r="AF41" s="175"/>
      <c r="AG41" s="175"/>
      <c r="AH41" s="175"/>
      <c r="AI41" s="175"/>
      <c r="AJ41" s="175"/>
      <c r="AK41" s="179"/>
      <c r="AL41" s="175">
        <f t="shared" ref="AL41:BE41" si="18">IF(SUM(AL9:AL39)=0,"",AVERAGE(AL9:AL39))</f>
        <v>21.957894736842103</v>
      </c>
      <c r="AM41" s="175">
        <f t="shared" si="18"/>
        <v>0.36111111111111116</v>
      </c>
      <c r="AN41" s="175" t="str">
        <f t="shared" si="18"/>
        <v/>
      </c>
      <c r="AO41" s="175">
        <f t="shared" si="18"/>
        <v>726.36363636363637</v>
      </c>
      <c r="AP41" s="175">
        <f t="shared" si="18"/>
        <v>210.76872597624606</v>
      </c>
      <c r="AQ41" s="175">
        <f t="shared" si="18"/>
        <v>3555</v>
      </c>
      <c r="AR41" s="175">
        <f t="shared" si="18"/>
        <v>8666.5</v>
      </c>
      <c r="AS41" s="330">
        <f t="shared" si="18"/>
        <v>88.83250000000001</v>
      </c>
      <c r="AT41" s="331">
        <f t="shared" si="18"/>
        <v>1.6789460894877857</v>
      </c>
      <c r="AU41" s="332">
        <f>IF(SUM(AU9:AU39)=0,"",AVERAGE(AU9:AU39))</f>
        <v>47.393830758674028</v>
      </c>
      <c r="AV41" s="333">
        <f t="shared" si="18"/>
        <v>0.14892443635920494</v>
      </c>
      <c r="AW41" s="317" t="str">
        <f t="shared" si="18"/>
        <v/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>
        <f t="shared" si="18"/>
        <v>2.7225000000000001</v>
      </c>
      <c r="BB41" s="362">
        <f t="shared" si="18"/>
        <v>1.48</v>
      </c>
      <c r="BC41" s="317">
        <f t="shared" si="18"/>
        <v>12.76</v>
      </c>
      <c r="BD41" s="362">
        <f t="shared" si="18"/>
        <v>14.9275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>
        <f>IF(SUM(BR9:BR39)=0,"",AVERAGE(BR9:BR39))</f>
        <v>5</v>
      </c>
      <c r="BS41" s="362"/>
      <c r="BT41" s="473">
        <f>IF(SUM(BT9:BT39)=0,"",AVERAGE(BT9:BT39))</f>
        <v>95.161290322580641</v>
      </c>
      <c r="BU41" s="473">
        <f t="shared" si="1"/>
        <v>13447.227701817799</v>
      </c>
      <c r="BV41" s="473">
        <f>IF(SUM(BV9:BV39)=0,"",AVERAGE(BV9:BV39))</f>
        <v>0.35937304590620489</v>
      </c>
      <c r="BW41" s="473"/>
      <c r="BX41" s="473"/>
      <c r="BY41" s="473">
        <f t="shared" ref="BY41" si="20">IF(SUM(BY9:BY39)=0,"",AVERAGE(BY9:BY39))</f>
        <v>210.76872597624606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123</v>
      </c>
      <c r="D42" s="180">
        <f>+MIN(D9:D39)</f>
        <v>0</v>
      </c>
      <c r="E42" s="180">
        <f t="shared" ref="E42:AE42" si="21">+MIN(E9:E39)</f>
        <v>6.64</v>
      </c>
      <c r="F42" s="180">
        <f t="shared" si="21"/>
        <v>7.11</v>
      </c>
      <c r="G42" s="180">
        <f t="shared" si="21"/>
        <v>2750</v>
      </c>
      <c r="H42" s="180">
        <f t="shared" si="21"/>
        <v>1800</v>
      </c>
      <c r="I42" s="180">
        <f t="shared" si="21"/>
        <v>180</v>
      </c>
      <c r="J42" s="180">
        <f t="shared" si="21"/>
        <v>8.8000000000000007</v>
      </c>
      <c r="K42" s="180">
        <f t="shared" si="21"/>
        <v>90.944444444444443</v>
      </c>
      <c r="L42" s="180">
        <f t="shared" si="21"/>
        <v>450</v>
      </c>
      <c r="M42" s="180">
        <f t="shared" si="21"/>
        <v>8.1</v>
      </c>
      <c r="N42" s="180">
        <f t="shared" si="21"/>
        <v>97.373737373737384</v>
      </c>
      <c r="O42" s="180">
        <f t="shared" si="21"/>
        <v>745</v>
      </c>
      <c r="P42" s="180">
        <f t="shared" si="21"/>
        <v>40</v>
      </c>
      <c r="Q42" s="180">
        <f t="shared" si="21"/>
        <v>91.878787878787875</v>
      </c>
      <c r="R42" s="180">
        <f t="shared" si="21"/>
        <v>54.699999999999996</v>
      </c>
      <c r="S42" s="180">
        <f t="shared" si="21"/>
        <v>28.2</v>
      </c>
      <c r="T42" s="180">
        <f t="shared" si="21"/>
        <v>55</v>
      </c>
      <c r="U42" s="180">
        <f t="shared" si="21"/>
        <v>23</v>
      </c>
      <c r="V42" s="180">
        <f t="shared" si="21"/>
        <v>0.4</v>
      </c>
      <c r="W42" s="180">
        <f t="shared" si="21"/>
        <v>0.5</v>
      </c>
      <c r="X42" s="180">
        <f t="shared" si="21"/>
        <v>0</v>
      </c>
      <c r="Y42" s="180">
        <f t="shared" si="21"/>
        <v>0</v>
      </c>
      <c r="Z42" s="182">
        <f t="shared" si="21"/>
        <v>57.4</v>
      </c>
      <c r="AA42" s="182">
        <f t="shared" si="21"/>
        <v>28.7</v>
      </c>
      <c r="AB42" s="182">
        <f t="shared" si="21"/>
        <v>39.547038327526124</v>
      </c>
      <c r="AC42" s="182">
        <f t="shared" si="21"/>
        <v>9.6</v>
      </c>
      <c r="AD42" s="182">
        <f t="shared" si="21"/>
        <v>1</v>
      </c>
      <c r="AE42" s="182">
        <f t="shared" si="21"/>
        <v>88.020833333333329</v>
      </c>
      <c r="AF42" s="180"/>
      <c r="AG42" s="180"/>
      <c r="AH42" s="180"/>
      <c r="AI42" s="180"/>
      <c r="AJ42" s="180"/>
      <c r="AK42" s="184"/>
      <c r="AL42" s="180">
        <f t="shared" ref="AL42:BE42" si="22">MIN(AL9:AL39)</f>
        <v>20.399999999999999</v>
      </c>
      <c r="AM42" s="180">
        <f t="shared" si="22"/>
        <v>0.02</v>
      </c>
      <c r="AN42" s="180">
        <f t="shared" si="22"/>
        <v>0</v>
      </c>
      <c r="AO42" s="180">
        <f t="shared" si="22"/>
        <v>550</v>
      </c>
      <c r="AP42" s="180">
        <f t="shared" si="22"/>
        <v>161.29032258064515</v>
      </c>
      <c r="AQ42" s="180">
        <f t="shared" si="22"/>
        <v>2680</v>
      </c>
      <c r="AR42" s="180">
        <f t="shared" si="22"/>
        <v>7600</v>
      </c>
      <c r="AS42" s="180">
        <f t="shared" si="22"/>
        <v>87.2</v>
      </c>
      <c r="AT42" s="182">
        <f t="shared" si="22"/>
        <v>0.93462109955423478</v>
      </c>
      <c r="AU42" s="320">
        <f t="shared" si="22"/>
        <v>33.397127290737991</v>
      </c>
      <c r="AV42" s="325">
        <f t="shared" si="22"/>
        <v>0.12327188940092165</v>
      </c>
      <c r="AW42" s="318">
        <f t="shared" si="22"/>
        <v>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1.7</v>
      </c>
      <c r="BB42" s="364">
        <f t="shared" si="22"/>
        <v>1.32</v>
      </c>
      <c r="BC42" s="318">
        <f t="shared" si="22"/>
        <v>12.76</v>
      </c>
      <c r="BD42" s="364">
        <f t="shared" si="22"/>
        <v>13.64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5</v>
      </c>
      <c r="BS42" s="364"/>
      <c r="BT42" s="473">
        <f>MIN(BT9:BT39)</f>
        <v>0</v>
      </c>
      <c r="BU42" s="473">
        <f>MIN(BU9:BU39)</f>
        <v>11892.500000000002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573</v>
      </c>
      <c r="D43" s="185">
        <f>+MAX(D9:D39)</f>
        <v>0</v>
      </c>
      <c r="E43" s="185">
        <f t="shared" ref="E43:AE43" si="24">+MAX(E9:E39)</f>
        <v>7.19</v>
      </c>
      <c r="F43" s="185">
        <f t="shared" si="24"/>
        <v>7.63</v>
      </c>
      <c r="G43" s="185">
        <f t="shared" si="24"/>
        <v>3180</v>
      </c>
      <c r="H43" s="185">
        <f t="shared" si="24"/>
        <v>2690</v>
      </c>
      <c r="I43" s="185">
        <f t="shared" si="24"/>
        <v>474</v>
      </c>
      <c r="J43" s="185">
        <f t="shared" si="24"/>
        <v>16.3</v>
      </c>
      <c r="K43" s="185">
        <f t="shared" si="24"/>
        <v>98.101265822784811</v>
      </c>
      <c r="L43" s="185">
        <f t="shared" si="24"/>
        <v>675</v>
      </c>
      <c r="M43" s="185">
        <f t="shared" si="24"/>
        <v>13</v>
      </c>
      <c r="N43" s="185">
        <f t="shared" si="24"/>
        <v>98.8</v>
      </c>
      <c r="O43" s="185">
        <f t="shared" si="24"/>
        <v>1381</v>
      </c>
      <c r="P43" s="185">
        <f t="shared" si="24"/>
        <v>67</v>
      </c>
      <c r="Q43" s="185">
        <f t="shared" si="24"/>
        <v>97.103548153511937</v>
      </c>
      <c r="R43" s="185">
        <f t="shared" si="24"/>
        <v>84</v>
      </c>
      <c r="S43" s="185">
        <f t="shared" si="24"/>
        <v>34</v>
      </c>
      <c r="T43" s="185">
        <f t="shared" si="24"/>
        <v>84</v>
      </c>
      <c r="U43" s="185">
        <f t="shared" si="24"/>
        <v>30</v>
      </c>
      <c r="V43" s="185">
        <f t="shared" si="24"/>
        <v>2.7</v>
      </c>
      <c r="W43" s="185">
        <f t="shared" si="24"/>
        <v>0.7</v>
      </c>
      <c r="X43" s="185">
        <f t="shared" si="24"/>
        <v>0</v>
      </c>
      <c r="Y43" s="185">
        <f t="shared" si="24"/>
        <v>0</v>
      </c>
      <c r="Z43" s="187">
        <f t="shared" si="24"/>
        <v>84.4</v>
      </c>
      <c r="AA43" s="187">
        <f t="shared" si="24"/>
        <v>34.700000000000003</v>
      </c>
      <c r="AB43" s="187">
        <f t="shared" si="24"/>
        <v>65.995260663507111</v>
      </c>
      <c r="AC43" s="187">
        <f t="shared" si="24"/>
        <v>9.9</v>
      </c>
      <c r="AD43" s="187">
        <f t="shared" si="24"/>
        <v>1.1499999999999999</v>
      </c>
      <c r="AE43" s="187">
        <f t="shared" si="24"/>
        <v>89.898989898989896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23.5</v>
      </c>
      <c r="AM43" s="185">
        <f t="shared" si="25"/>
        <v>0.97</v>
      </c>
      <c r="AN43" s="185">
        <f t="shared" si="25"/>
        <v>0</v>
      </c>
      <c r="AO43" s="185">
        <f t="shared" si="25"/>
        <v>800</v>
      </c>
      <c r="AP43" s="185">
        <f t="shared" si="25"/>
        <v>294.7761194029851</v>
      </c>
      <c r="AQ43" s="185">
        <f t="shared" si="25"/>
        <v>4340</v>
      </c>
      <c r="AR43" s="185">
        <f t="shared" si="25"/>
        <v>9600</v>
      </c>
      <c r="AS43" s="185">
        <f t="shared" si="25"/>
        <v>90.78</v>
      </c>
      <c r="AT43" s="187">
        <f t="shared" si="25"/>
        <v>3.1293532338308458</v>
      </c>
      <c r="AU43" s="321">
        <f t="shared" si="25"/>
        <v>58.218600730542292</v>
      </c>
      <c r="AV43" s="326">
        <f t="shared" si="25"/>
        <v>0.20895522388059701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3.28</v>
      </c>
      <c r="BB43" s="366">
        <f t="shared" si="25"/>
        <v>1.63</v>
      </c>
      <c r="BC43" s="319">
        <f t="shared" si="25"/>
        <v>12.76</v>
      </c>
      <c r="BD43" s="366">
        <f t="shared" si="25"/>
        <v>15.61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5</v>
      </c>
      <c r="BS43" s="478"/>
      <c r="BT43" s="477">
        <f>MAX(BT9:BT39)</f>
        <v>325</v>
      </c>
      <c r="BU43" s="477">
        <f>MAX(BU9:BU39)</f>
        <v>17560.307692307691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41" priority="5">
      <formula>IF(AND($AI9="H",$AH9="B"),1,0)</formula>
    </cfRule>
    <cfRule type="expression" dxfId="40" priority="6">
      <formula>IF($AI9="H",1,0)</formula>
    </cfRule>
  </conditionalFormatting>
  <conditionalFormatting sqref="AP9:AP39">
    <cfRule type="expression" dxfId="39" priority="3">
      <formula>IF(AND($AI9="H",$AH9="B"),1,0)</formula>
    </cfRule>
    <cfRule type="expression" dxfId="38" priority="4">
      <formula>IF($AI9="H",1,0)</formula>
    </cfRule>
  </conditionalFormatting>
  <conditionalFormatting sqref="AT9:AV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I7" sqref="I7:Z8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93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51</v>
      </c>
      <c r="B9" s="224">
        <v>1</v>
      </c>
      <c r="C9" s="158">
        <v>143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/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2.5884773662551441</v>
      </c>
      <c r="AU9" s="331" t="str">
        <f>+IF(AV9="","",((AT$6*AQ9)/((BR9*AR9)+(J9*C9))))</f>
        <v/>
      </c>
      <c r="AV9" s="479" t="str">
        <f>+IF(AQ9="","",(L9/AQ9))</f>
        <v/>
      </c>
      <c r="AW9" s="487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/>
      <c r="BS9" s="468">
        <v>4</v>
      </c>
      <c r="BT9" s="469">
        <f>BS9*25</f>
        <v>100</v>
      </c>
      <c r="BU9" s="469" t="str">
        <f t="shared" ref="BU9:BU41" si="1">IF(AQ9="","",((1+BV9)*AQ9/BV9))</f>
        <v/>
      </c>
      <c r="BV9" s="470">
        <f>IF(C9="","",(BT9+BR9)/C9)</f>
        <v>0.69930069930069927</v>
      </c>
      <c r="BW9" s="471"/>
      <c r="BX9" s="471"/>
      <c r="BY9" s="469" t="str">
        <f>IF(AQ9="","",BX9*BW9*1000/AQ9)</f>
        <v/>
      </c>
    </row>
    <row r="10" spans="1:264" s="34" customFormat="1" ht="24.9" customHeight="1" x14ac:dyDescent="0.3">
      <c r="A10" s="225" t="s">
        <v>52</v>
      </c>
      <c r="B10" s="226">
        <v>2</v>
      </c>
      <c r="C10" s="162">
        <v>144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2.5778688524590163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488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/>
      <c r="BS10" s="468">
        <v>4</v>
      </c>
      <c r="BT10" s="469">
        <f t="shared" ref="BT10:BT39" si="10">BS10*25</f>
        <v>100</v>
      </c>
      <c r="BU10" s="469" t="str">
        <f t="shared" si="1"/>
        <v/>
      </c>
      <c r="BV10" s="470">
        <f t="shared" ref="BV10:BV39" si="11">IF(C10="","",(BT10+BR10)/C10)</f>
        <v>0.69444444444444442</v>
      </c>
      <c r="BW10" s="471"/>
      <c r="BX10" s="471"/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3" t="s">
        <v>53</v>
      </c>
      <c r="B11" s="226">
        <v>3</v>
      </c>
      <c r="C11" s="162">
        <v>304</v>
      </c>
      <c r="D11" s="162"/>
      <c r="E11" s="159">
        <v>7.28</v>
      </c>
      <c r="F11" s="159">
        <v>7.63</v>
      </c>
      <c r="G11" s="158">
        <v>3400</v>
      </c>
      <c r="H11" s="158">
        <v>2730</v>
      </c>
      <c r="I11" s="297">
        <v>743</v>
      </c>
      <c r="J11" s="297">
        <v>23.3</v>
      </c>
      <c r="K11" s="457">
        <f t="shared" si="2"/>
        <v>96.86406460296098</v>
      </c>
      <c r="L11" s="297">
        <v>850</v>
      </c>
      <c r="M11" s="297">
        <v>16</v>
      </c>
      <c r="N11" s="457">
        <f t="shared" si="3"/>
        <v>98.117647058823536</v>
      </c>
      <c r="O11" s="297">
        <v>1417</v>
      </c>
      <c r="P11" s="297">
        <v>82</v>
      </c>
      <c r="Q11" s="457">
        <f t="shared" si="4"/>
        <v>94.213126323218063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 t="s">
        <v>215</v>
      </c>
      <c r="AI11" s="158" t="s">
        <v>216</v>
      </c>
      <c r="AJ11" s="158" t="s">
        <v>217</v>
      </c>
      <c r="AK11" s="305" t="s">
        <v>217</v>
      </c>
      <c r="AL11" s="339">
        <v>23.5</v>
      </c>
      <c r="AM11" s="245">
        <v>0.15</v>
      </c>
      <c r="AN11" s="245"/>
      <c r="AO11" s="162">
        <v>800</v>
      </c>
      <c r="AP11" s="331">
        <f t="shared" si="7"/>
        <v>170.94017094017093</v>
      </c>
      <c r="AQ11" s="342">
        <v>4680</v>
      </c>
      <c r="AR11" s="342">
        <v>7933</v>
      </c>
      <c r="AS11" s="328">
        <v>87.95</v>
      </c>
      <c r="AT11" s="479">
        <f t="shared" si="0"/>
        <v>1.556930693069307</v>
      </c>
      <c r="AU11" s="331">
        <f t="shared" si="8"/>
        <v>415.59182290490173</v>
      </c>
      <c r="AV11" s="479">
        <f t="shared" si="9"/>
        <v>0.18162393162393162</v>
      </c>
      <c r="AW11" s="488"/>
      <c r="AX11" s="164"/>
      <c r="AY11" s="313"/>
      <c r="AZ11" s="355"/>
      <c r="BA11" s="356">
        <v>1.87</v>
      </c>
      <c r="BB11" s="356">
        <v>1.42</v>
      </c>
      <c r="BC11" s="347"/>
      <c r="BD11" s="347">
        <v>14.66</v>
      </c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/>
      <c r="BS11" s="468">
        <v>4</v>
      </c>
      <c r="BT11" s="469">
        <f t="shared" si="10"/>
        <v>100</v>
      </c>
      <c r="BU11" s="469">
        <f t="shared" si="1"/>
        <v>18907.2</v>
      </c>
      <c r="BV11" s="470">
        <f t="shared" si="11"/>
        <v>0.32894736842105265</v>
      </c>
      <c r="BW11" s="471"/>
      <c r="BX11" s="471"/>
      <c r="BY11" s="469">
        <f t="shared" si="12"/>
        <v>0</v>
      </c>
    </row>
    <row r="12" spans="1:264" s="34" customFormat="1" ht="24.9" customHeight="1" x14ac:dyDescent="0.3">
      <c r="A12" s="225" t="s">
        <v>47</v>
      </c>
      <c r="B12" s="226">
        <v>4</v>
      </c>
      <c r="C12" s="162">
        <v>282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>
        <v>23.7</v>
      </c>
      <c r="AM12" s="245">
        <v>0.23</v>
      </c>
      <c r="AN12" s="245"/>
      <c r="AO12" s="162">
        <v>820</v>
      </c>
      <c r="AP12" s="331" t="str">
        <f t="shared" si="7"/>
        <v/>
      </c>
      <c r="AQ12" s="342"/>
      <c r="AR12" s="342"/>
      <c r="AS12" s="328"/>
      <c r="AT12" s="479">
        <f t="shared" si="0"/>
        <v>1.6465968586387434</v>
      </c>
      <c r="AU12" s="331" t="str">
        <f t="shared" si="8"/>
        <v/>
      </c>
      <c r="AV12" s="479" t="str">
        <f t="shared" si="9"/>
        <v/>
      </c>
      <c r="AW12" s="488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/>
      <c r="BS12" s="468">
        <v>4</v>
      </c>
      <c r="BT12" s="469">
        <f t="shared" si="10"/>
        <v>100</v>
      </c>
      <c r="BU12" s="469" t="str">
        <f t="shared" si="1"/>
        <v/>
      </c>
      <c r="BV12" s="470">
        <f t="shared" si="11"/>
        <v>0.3546099290780142</v>
      </c>
      <c r="BW12" s="471"/>
      <c r="BX12" s="471"/>
      <c r="BY12" s="469" t="str">
        <f t="shared" si="12"/>
        <v/>
      </c>
    </row>
    <row r="13" spans="1:264" s="34" customFormat="1" ht="24.9" customHeight="1" x14ac:dyDescent="0.3">
      <c r="A13" s="223" t="s">
        <v>48</v>
      </c>
      <c r="B13" s="226">
        <v>5</v>
      </c>
      <c r="C13" s="162">
        <v>275</v>
      </c>
      <c r="D13" s="162"/>
      <c r="E13" s="159">
        <v>7.3</v>
      </c>
      <c r="F13" s="159">
        <v>7.7</v>
      </c>
      <c r="G13" s="158">
        <v>3340</v>
      </c>
      <c r="H13" s="158">
        <v>2750</v>
      </c>
      <c r="I13" s="297">
        <v>330</v>
      </c>
      <c r="J13" s="297">
        <v>16</v>
      </c>
      <c r="K13" s="457">
        <f t="shared" si="2"/>
        <v>95.151515151515156</v>
      </c>
      <c r="L13" s="297">
        <v>354</v>
      </c>
      <c r="M13" s="297">
        <v>14.7</v>
      </c>
      <c r="N13" s="457">
        <f t="shared" si="3"/>
        <v>95.847457627118644</v>
      </c>
      <c r="O13" s="297">
        <v>568</v>
      </c>
      <c r="P13" s="297">
        <v>70</v>
      </c>
      <c r="Q13" s="457">
        <f t="shared" si="4"/>
        <v>87.676056338028175</v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 t="s">
        <v>215</v>
      </c>
      <c r="AI13" s="158" t="s">
        <v>218</v>
      </c>
      <c r="AJ13" s="158" t="s">
        <v>217</v>
      </c>
      <c r="AK13" s="305" t="s">
        <v>217</v>
      </c>
      <c r="AL13" s="339">
        <v>23.8</v>
      </c>
      <c r="AM13" s="245">
        <v>0.14000000000000001</v>
      </c>
      <c r="AN13" s="245"/>
      <c r="AO13" s="162">
        <v>800</v>
      </c>
      <c r="AP13" s="331" t="str">
        <f t="shared" si="7"/>
        <v/>
      </c>
      <c r="AQ13" s="342"/>
      <c r="AR13" s="342"/>
      <c r="AS13" s="328"/>
      <c r="AT13" s="479">
        <f t="shared" si="0"/>
        <v>1.6773333333333333</v>
      </c>
      <c r="AU13" s="331" t="str">
        <f t="shared" si="8"/>
        <v/>
      </c>
      <c r="AV13" s="479" t="str">
        <f t="shared" si="9"/>
        <v/>
      </c>
      <c r="AW13" s="488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/>
      <c r="BS13" s="468">
        <v>4</v>
      </c>
      <c r="BT13" s="469">
        <f t="shared" si="10"/>
        <v>100</v>
      </c>
      <c r="BU13" s="469" t="str">
        <f t="shared" si="1"/>
        <v/>
      </c>
      <c r="BV13" s="470">
        <f t="shared" si="11"/>
        <v>0.36363636363636365</v>
      </c>
      <c r="BW13" s="471"/>
      <c r="BX13" s="471"/>
      <c r="BY13" s="469" t="str">
        <f t="shared" si="12"/>
        <v/>
      </c>
    </row>
    <row r="14" spans="1:264" s="34" customFormat="1" ht="24.9" customHeight="1" x14ac:dyDescent="0.3">
      <c r="A14" s="225" t="s">
        <v>49</v>
      </c>
      <c r="B14" s="226">
        <v>6</v>
      </c>
      <c r="C14" s="162">
        <v>521</v>
      </c>
      <c r="D14" s="162"/>
      <c r="E14" s="159"/>
      <c r="F14" s="159"/>
      <c r="G14" s="158"/>
      <c r="H14" s="158"/>
      <c r="I14" s="297">
        <v>160</v>
      </c>
      <c r="J14" s="297">
        <v>12</v>
      </c>
      <c r="K14" s="457">
        <f t="shared" si="2"/>
        <v>92.5</v>
      </c>
      <c r="L14" s="297">
        <v>437</v>
      </c>
      <c r="M14" s="297">
        <v>17.3</v>
      </c>
      <c r="N14" s="457">
        <f t="shared" si="3"/>
        <v>96.041189931350118</v>
      </c>
      <c r="O14" s="297">
        <v>1050</v>
      </c>
      <c r="P14" s="297">
        <v>87</v>
      </c>
      <c r="Q14" s="457">
        <f t="shared" si="4"/>
        <v>91.714285714285708</v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 t="s">
        <v>233</v>
      </c>
      <c r="AI14" s="158" t="s">
        <v>218</v>
      </c>
      <c r="AJ14" s="158" t="s">
        <v>217</v>
      </c>
      <c r="AK14" s="305" t="s">
        <v>217</v>
      </c>
      <c r="AL14" s="339"/>
      <c r="AM14" s="245"/>
      <c r="AN14" s="245"/>
      <c r="AO14" s="162">
        <v>780</v>
      </c>
      <c r="AP14" s="331" t="str">
        <f t="shared" si="7"/>
        <v/>
      </c>
      <c r="AQ14" s="342"/>
      <c r="AR14" s="342"/>
      <c r="AS14" s="328"/>
      <c r="AT14" s="479">
        <f t="shared" si="0"/>
        <v>1.0128824476650564</v>
      </c>
      <c r="AU14" s="331" t="str">
        <f t="shared" si="8"/>
        <v/>
      </c>
      <c r="AV14" s="479" t="str">
        <f t="shared" si="9"/>
        <v/>
      </c>
      <c r="AW14" s="488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/>
      <c r="BS14" s="468">
        <v>4</v>
      </c>
      <c r="BT14" s="469">
        <f t="shared" si="10"/>
        <v>100</v>
      </c>
      <c r="BU14" s="469" t="str">
        <f t="shared" si="1"/>
        <v/>
      </c>
      <c r="BV14" s="470">
        <f t="shared" si="11"/>
        <v>0.19193857965451055</v>
      </c>
      <c r="BW14" s="471"/>
      <c r="BX14" s="471"/>
      <c r="BY14" s="469" t="str">
        <f t="shared" si="12"/>
        <v/>
      </c>
    </row>
    <row r="15" spans="1:264" s="34" customFormat="1" ht="24.9" customHeight="1" x14ac:dyDescent="0.3">
      <c r="A15" s="225" t="s">
        <v>50</v>
      </c>
      <c r="B15" s="226">
        <v>7</v>
      </c>
      <c r="C15" s="162">
        <v>330</v>
      </c>
      <c r="D15" s="162"/>
      <c r="E15" s="159">
        <v>7.24</v>
      </c>
      <c r="F15" s="159">
        <v>7.55</v>
      </c>
      <c r="G15" s="158">
        <v>3480</v>
      </c>
      <c r="H15" s="158">
        <v>2690</v>
      </c>
      <c r="I15" s="297">
        <v>370</v>
      </c>
      <c r="J15" s="297">
        <v>10</v>
      </c>
      <c r="K15" s="457">
        <f t="shared" si="2"/>
        <v>97.297297297297305</v>
      </c>
      <c r="L15" s="297"/>
      <c r="M15" s="297"/>
      <c r="N15" s="457" t="str">
        <f t="shared" si="3"/>
        <v/>
      </c>
      <c r="O15" s="297">
        <v>928</v>
      </c>
      <c r="P15" s="297">
        <v>78</v>
      </c>
      <c r="Q15" s="457">
        <f t="shared" si="4"/>
        <v>91.59482758620689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>
        <v>23.8</v>
      </c>
      <c r="AM15" s="245">
        <v>0.15</v>
      </c>
      <c r="AN15" s="245"/>
      <c r="AO15" s="162">
        <v>790</v>
      </c>
      <c r="AP15" s="331" t="str">
        <f t="shared" si="7"/>
        <v/>
      </c>
      <c r="AQ15" s="342"/>
      <c r="AR15" s="342"/>
      <c r="AS15" s="328"/>
      <c r="AT15" s="479">
        <f t="shared" si="0"/>
        <v>1.4627906976744185</v>
      </c>
      <c r="AU15" s="331" t="str">
        <f t="shared" si="8"/>
        <v/>
      </c>
      <c r="AV15" s="479" t="str">
        <f t="shared" si="9"/>
        <v/>
      </c>
      <c r="AW15" s="488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/>
      <c r="BS15" s="468">
        <v>4</v>
      </c>
      <c r="BT15" s="469">
        <f t="shared" si="10"/>
        <v>100</v>
      </c>
      <c r="BU15" s="469" t="str">
        <f t="shared" si="1"/>
        <v/>
      </c>
      <c r="BV15" s="470">
        <f t="shared" si="11"/>
        <v>0.30303030303030304</v>
      </c>
      <c r="BW15" s="471"/>
      <c r="BX15" s="471"/>
      <c r="BY15" s="469" t="str">
        <f t="shared" si="12"/>
        <v/>
      </c>
    </row>
    <row r="16" spans="1:264" s="34" customFormat="1" ht="24.9" customHeight="1" x14ac:dyDescent="0.3">
      <c r="A16" s="225" t="s">
        <v>51</v>
      </c>
      <c r="B16" s="226">
        <v>8</v>
      </c>
      <c r="C16" s="162">
        <v>330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/>
      <c r="AP16" s="331" t="str">
        <f t="shared" si="7"/>
        <v/>
      </c>
      <c r="AQ16" s="342"/>
      <c r="AR16" s="342"/>
      <c r="AS16" s="328"/>
      <c r="AT16" s="479">
        <f t="shared" si="0"/>
        <v>1.4627906976744185</v>
      </c>
      <c r="AU16" s="331" t="str">
        <f t="shared" si="8"/>
        <v/>
      </c>
      <c r="AV16" s="479" t="str">
        <f t="shared" si="9"/>
        <v/>
      </c>
      <c r="AW16" s="488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/>
      <c r="BS16" s="468">
        <v>4</v>
      </c>
      <c r="BT16" s="469">
        <f t="shared" si="10"/>
        <v>100</v>
      </c>
      <c r="BU16" s="469" t="str">
        <f t="shared" si="1"/>
        <v/>
      </c>
      <c r="BV16" s="470">
        <f t="shared" si="11"/>
        <v>0.30303030303030304</v>
      </c>
      <c r="BW16" s="471"/>
      <c r="BX16" s="471"/>
      <c r="BY16" s="469" t="str">
        <f t="shared" si="12"/>
        <v/>
      </c>
    </row>
    <row r="17" spans="1:77" s="34" customFormat="1" ht="24.9" customHeight="1" x14ac:dyDescent="0.3">
      <c r="A17" s="225" t="s">
        <v>52</v>
      </c>
      <c r="B17" s="226">
        <v>9</v>
      </c>
      <c r="C17" s="162">
        <v>330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/>
      <c r="AM17" s="245"/>
      <c r="AN17" s="245"/>
      <c r="AO17" s="162"/>
      <c r="AP17" s="331" t="str">
        <f t="shared" si="7"/>
        <v/>
      </c>
      <c r="AQ17" s="342"/>
      <c r="AR17" s="342"/>
      <c r="AS17" s="328"/>
      <c r="AT17" s="479">
        <f t="shared" si="0"/>
        <v>1.4627906976744185</v>
      </c>
      <c r="AU17" s="331" t="str">
        <f t="shared" si="8"/>
        <v/>
      </c>
      <c r="AV17" s="479" t="str">
        <f t="shared" si="9"/>
        <v/>
      </c>
      <c r="AW17" s="488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/>
      <c r="BS17" s="468">
        <v>4</v>
      </c>
      <c r="BT17" s="469">
        <f t="shared" si="10"/>
        <v>100</v>
      </c>
      <c r="BU17" s="469" t="str">
        <f t="shared" si="1"/>
        <v/>
      </c>
      <c r="BV17" s="470">
        <f t="shared" si="11"/>
        <v>0.30303030303030304</v>
      </c>
      <c r="BW17" s="471"/>
      <c r="BX17" s="471"/>
      <c r="BY17" s="469" t="str">
        <f t="shared" si="12"/>
        <v/>
      </c>
    </row>
    <row r="18" spans="1:77" s="34" customFormat="1" ht="24.9" customHeight="1" x14ac:dyDescent="0.3">
      <c r="A18" s="225" t="s">
        <v>53</v>
      </c>
      <c r="B18" s="226">
        <v>10</v>
      </c>
      <c r="C18" s="162">
        <v>209</v>
      </c>
      <c r="D18" s="162"/>
      <c r="E18" s="159">
        <v>7.29</v>
      </c>
      <c r="F18" s="159">
        <v>7.28</v>
      </c>
      <c r="G18" s="158">
        <v>3310</v>
      </c>
      <c r="H18" s="158">
        <v>2660</v>
      </c>
      <c r="I18" s="297">
        <v>284</v>
      </c>
      <c r="J18" s="297">
        <v>26</v>
      </c>
      <c r="K18" s="457">
        <f t="shared" si="2"/>
        <v>90.845070422535215</v>
      </c>
      <c r="L18" s="297">
        <v>410</v>
      </c>
      <c r="M18" s="297">
        <v>14</v>
      </c>
      <c r="N18" s="457">
        <f t="shared" si="3"/>
        <v>96.58536585365853</v>
      </c>
      <c r="O18" s="297">
        <v>678</v>
      </c>
      <c r="P18" s="297">
        <v>71</v>
      </c>
      <c r="Q18" s="457">
        <f t="shared" si="4"/>
        <v>89.528023598820056</v>
      </c>
      <c r="R18" s="297">
        <v>126.9</v>
      </c>
      <c r="S18" s="297">
        <v>22.1</v>
      </c>
      <c r="T18" s="159">
        <v>90.6</v>
      </c>
      <c r="U18" s="159">
        <v>22</v>
      </c>
      <c r="V18" s="159">
        <v>1.1000000000000001</v>
      </c>
      <c r="W18" s="159">
        <v>0.5</v>
      </c>
      <c r="X18" s="159">
        <v>0</v>
      </c>
      <c r="Y18" s="159">
        <v>0</v>
      </c>
      <c r="Z18" s="331">
        <f t="shared" si="13"/>
        <v>128</v>
      </c>
      <c r="AA18" s="331">
        <f t="shared" si="13"/>
        <v>22.6</v>
      </c>
      <c r="AB18" s="330">
        <f t="shared" si="5"/>
        <v>82.34375</v>
      </c>
      <c r="AC18" s="159">
        <v>8.6999999999999993</v>
      </c>
      <c r="AD18" s="159">
        <v>1.45</v>
      </c>
      <c r="AE18" s="175">
        <f t="shared" si="6"/>
        <v>83.333333333333329</v>
      </c>
      <c r="AF18" s="158"/>
      <c r="AG18" s="158"/>
      <c r="AH18" s="121" t="s">
        <v>215</v>
      </c>
      <c r="AI18" s="158" t="s">
        <v>216</v>
      </c>
      <c r="AJ18" s="158" t="s">
        <v>217</v>
      </c>
      <c r="AK18" s="305" t="s">
        <v>217</v>
      </c>
      <c r="AL18" s="339">
        <v>24</v>
      </c>
      <c r="AM18" s="245">
        <v>0</v>
      </c>
      <c r="AN18" s="245"/>
      <c r="AO18" s="162">
        <v>980</v>
      </c>
      <c r="AP18" s="331">
        <f t="shared" si="7"/>
        <v>157.05128205128204</v>
      </c>
      <c r="AQ18" s="342">
        <v>6240</v>
      </c>
      <c r="AR18" s="342">
        <v>9233</v>
      </c>
      <c r="AS18" s="328">
        <v>87.82</v>
      </c>
      <c r="AT18" s="479">
        <f t="shared" si="0"/>
        <v>1.8832335329341316</v>
      </c>
      <c r="AU18" s="331">
        <f t="shared" si="8"/>
        <v>722.2966507177033</v>
      </c>
      <c r="AV18" s="479">
        <f t="shared" si="9"/>
        <v>6.5705128205128208E-2</v>
      </c>
      <c r="AW18" s="488"/>
      <c r="AX18" s="164"/>
      <c r="AY18" s="313"/>
      <c r="AZ18" s="355"/>
      <c r="BA18" s="356">
        <v>8.0399999999999991</v>
      </c>
      <c r="BB18" s="356">
        <v>1.73</v>
      </c>
      <c r="BC18" s="347"/>
      <c r="BD18" s="347">
        <v>17.34</v>
      </c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/>
      <c r="BS18" s="468">
        <v>5</v>
      </c>
      <c r="BT18" s="469">
        <f t="shared" si="10"/>
        <v>125</v>
      </c>
      <c r="BU18" s="469">
        <f t="shared" si="1"/>
        <v>16673.280000000002</v>
      </c>
      <c r="BV18" s="470">
        <f t="shared" si="11"/>
        <v>0.59808612440191389</v>
      </c>
      <c r="BW18" s="471"/>
      <c r="BX18" s="471"/>
      <c r="BY18" s="469">
        <f t="shared" si="12"/>
        <v>0</v>
      </c>
    </row>
    <row r="19" spans="1:77" s="34" customFormat="1" ht="24.9" customHeight="1" x14ac:dyDescent="0.3">
      <c r="A19" s="225" t="s">
        <v>47</v>
      </c>
      <c r="B19" s="226">
        <v>11</v>
      </c>
      <c r="C19" s="162">
        <v>255</v>
      </c>
      <c r="D19" s="162"/>
      <c r="E19" s="159"/>
      <c r="F19" s="159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/>
      <c r="AM19" s="245"/>
      <c r="AN19" s="245"/>
      <c r="AO19" s="162">
        <v>930</v>
      </c>
      <c r="AP19" s="331" t="str">
        <f t="shared" si="7"/>
        <v/>
      </c>
      <c r="AQ19" s="342"/>
      <c r="AR19" s="342"/>
      <c r="AS19" s="328"/>
      <c r="AT19" s="479">
        <f t="shared" si="0"/>
        <v>1.906060606060606</v>
      </c>
      <c r="AU19" s="331" t="str">
        <f t="shared" si="8"/>
        <v/>
      </c>
      <c r="AV19" s="479" t="str">
        <f t="shared" si="9"/>
        <v/>
      </c>
      <c r="AW19" s="488">
        <v>3520</v>
      </c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/>
      <c r="BS19" s="468">
        <v>3</v>
      </c>
      <c r="BT19" s="469">
        <f t="shared" si="10"/>
        <v>75</v>
      </c>
      <c r="BU19" s="469" t="str">
        <f t="shared" si="1"/>
        <v/>
      </c>
      <c r="BV19" s="470">
        <f t="shared" si="11"/>
        <v>0.29411764705882354</v>
      </c>
      <c r="BW19" s="471"/>
      <c r="BX19" s="471"/>
      <c r="BY19" s="469" t="str">
        <f t="shared" si="12"/>
        <v/>
      </c>
    </row>
    <row r="20" spans="1:77" s="34" customFormat="1" ht="24.9" customHeight="1" x14ac:dyDescent="0.3">
      <c r="A20" s="225" t="s">
        <v>48</v>
      </c>
      <c r="B20" s="226">
        <v>12</v>
      </c>
      <c r="C20" s="162">
        <v>242</v>
      </c>
      <c r="D20" s="162"/>
      <c r="E20" s="159"/>
      <c r="F20" s="159">
        <v>7.2</v>
      </c>
      <c r="G20" s="158"/>
      <c r="H20" s="158">
        <v>2600</v>
      </c>
      <c r="I20" s="297"/>
      <c r="J20" s="297">
        <v>20</v>
      </c>
      <c r="K20" s="457" t="str">
        <f t="shared" si="2"/>
        <v/>
      </c>
      <c r="L20" s="297"/>
      <c r="M20" s="297">
        <v>13.9</v>
      </c>
      <c r="N20" s="457" t="str">
        <f t="shared" si="3"/>
        <v/>
      </c>
      <c r="O20" s="297"/>
      <c r="P20" s="297">
        <v>67</v>
      </c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 t="s">
        <v>215</v>
      </c>
      <c r="AI20" s="158" t="s">
        <v>218</v>
      </c>
      <c r="AJ20" s="158" t="s">
        <v>217</v>
      </c>
      <c r="AK20" s="305" t="s">
        <v>217</v>
      </c>
      <c r="AL20" s="339">
        <v>24.3</v>
      </c>
      <c r="AM20" s="245">
        <v>0</v>
      </c>
      <c r="AN20" s="245"/>
      <c r="AO20" s="162">
        <v>970</v>
      </c>
      <c r="AP20" s="331" t="str">
        <f t="shared" si="7"/>
        <v/>
      </c>
      <c r="AQ20" s="342"/>
      <c r="AR20" s="342"/>
      <c r="AS20" s="328"/>
      <c r="AT20" s="479">
        <f t="shared" si="0"/>
        <v>1.9842271293375395</v>
      </c>
      <c r="AU20" s="331" t="str">
        <f t="shared" si="8"/>
        <v/>
      </c>
      <c r="AV20" s="479" t="str">
        <f t="shared" si="9"/>
        <v/>
      </c>
      <c r="AW20" s="488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/>
      <c r="BS20" s="468">
        <v>3</v>
      </c>
      <c r="BT20" s="469">
        <f t="shared" si="10"/>
        <v>75</v>
      </c>
      <c r="BU20" s="469" t="str">
        <f t="shared" si="1"/>
        <v/>
      </c>
      <c r="BV20" s="470">
        <f t="shared" si="11"/>
        <v>0.30991735537190085</v>
      </c>
      <c r="BW20" s="471"/>
      <c r="BX20" s="471"/>
      <c r="BY20" s="469" t="str">
        <f t="shared" si="12"/>
        <v/>
      </c>
    </row>
    <row r="21" spans="1:77" s="34" customFormat="1" ht="24.9" customHeight="1" x14ac:dyDescent="0.3">
      <c r="A21" s="225" t="s">
        <v>49</v>
      </c>
      <c r="B21" s="226">
        <v>13</v>
      </c>
      <c r="C21" s="162">
        <v>259</v>
      </c>
      <c r="D21" s="162"/>
      <c r="E21" s="159">
        <v>7.35</v>
      </c>
      <c r="F21" s="159">
        <v>7.45</v>
      </c>
      <c r="G21" s="158">
        <v>3280</v>
      </c>
      <c r="H21" s="158">
        <v>2590</v>
      </c>
      <c r="I21" s="297">
        <v>274</v>
      </c>
      <c r="J21" s="297">
        <v>19</v>
      </c>
      <c r="K21" s="457">
        <f t="shared" si="2"/>
        <v>93.065693430656935</v>
      </c>
      <c r="L21" s="297"/>
      <c r="M21" s="297"/>
      <c r="N21" s="457" t="str">
        <f t="shared" si="3"/>
        <v/>
      </c>
      <c r="O21" s="297">
        <v>811</v>
      </c>
      <c r="P21" s="297">
        <v>75</v>
      </c>
      <c r="Q21" s="457">
        <f t="shared" si="4"/>
        <v>90.752157829839703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 t="s">
        <v>215</v>
      </c>
      <c r="AI21" s="158" t="s">
        <v>216</v>
      </c>
      <c r="AJ21" s="158" t="s">
        <v>217</v>
      </c>
      <c r="AK21" s="305" t="s">
        <v>217</v>
      </c>
      <c r="AL21" s="339"/>
      <c r="AM21" s="245">
        <v>0</v>
      </c>
      <c r="AN21" s="245"/>
      <c r="AO21" s="162">
        <v>950</v>
      </c>
      <c r="AP21" s="331" t="str">
        <f t="shared" si="7"/>
        <v/>
      </c>
      <c r="AQ21" s="342"/>
      <c r="AR21" s="342"/>
      <c r="AS21" s="328"/>
      <c r="AT21" s="479">
        <f t="shared" si="0"/>
        <v>1.8832335329341316</v>
      </c>
      <c r="AU21" s="331" t="str">
        <f t="shared" si="8"/>
        <v/>
      </c>
      <c r="AV21" s="479" t="str">
        <f t="shared" si="9"/>
        <v/>
      </c>
      <c r="AW21" s="488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/>
      <c r="BS21" s="468">
        <v>3</v>
      </c>
      <c r="BT21" s="469">
        <f t="shared" si="10"/>
        <v>75</v>
      </c>
      <c r="BU21" s="469" t="str">
        <f t="shared" si="1"/>
        <v/>
      </c>
      <c r="BV21" s="470">
        <f t="shared" si="11"/>
        <v>0.28957528957528955</v>
      </c>
      <c r="BW21" s="471"/>
      <c r="BX21" s="471"/>
      <c r="BY21" s="469" t="str">
        <f t="shared" si="12"/>
        <v/>
      </c>
    </row>
    <row r="22" spans="1:77" s="34" customFormat="1" ht="24.9" customHeight="1" x14ac:dyDescent="0.3">
      <c r="A22" s="225" t="s">
        <v>50</v>
      </c>
      <c r="B22" s="226">
        <v>14</v>
      </c>
      <c r="C22" s="162">
        <v>253</v>
      </c>
      <c r="D22" s="162"/>
      <c r="E22" s="159"/>
      <c r="F22" s="159"/>
      <c r="G22" s="158"/>
      <c r="H22" s="158"/>
      <c r="I22" s="297"/>
      <c r="J22" s="297"/>
      <c r="K22" s="457" t="str">
        <f t="shared" si="2"/>
        <v/>
      </c>
      <c r="L22" s="297"/>
      <c r="M22" s="297"/>
      <c r="N22" s="457" t="str">
        <f t="shared" si="3"/>
        <v/>
      </c>
      <c r="O22" s="297"/>
      <c r="P22" s="297"/>
      <c r="Q22" s="457" t="str">
        <f t="shared" si="4"/>
        <v/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3"/>
        <v/>
      </c>
      <c r="AA22" s="331" t="str">
        <f t="shared" si="13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/>
      <c r="AI22" s="158"/>
      <c r="AJ22" s="158"/>
      <c r="AK22" s="305"/>
      <c r="AL22" s="339">
        <v>24.6</v>
      </c>
      <c r="AM22" s="245"/>
      <c r="AN22" s="245"/>
      <c r="AO22" s="162">
        <v>950</v>
      </c>
      <c r="AP22" s="331" t="str">
        <f t="shared" si="7"/>
        <v/>
      </c>
      <c r="AQ22" s="342"/>
      <c r="AR22" s="342"/>
      <c r="AS22" s="328"/>
      <c r="AT22" s="479">
        <f t="shared" si="0"/>
        <v>1.9176829268292683</v>
      </c>
      <c r="AU22" s="331" t="str">
        <f t="shared" si="8"/>
        <v/>
      </c>
      <c r="AV22" s="479" t="str">
        <f t="shared" si="9"/>
        <v/>
      </c>
      <c r="AW22" s="488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/>
      <c r="BS22" s="468">
        <v>3</v>
      </c>
      <c r="BT22" s="469">
        <f t="shared" si="10"/>
        <v>75</v>
      </c>
      <c r="BU22" s="469" t="str">
        <f t="shared" si="1"/>
        <v/>
      </c>
      <c r="BV22" s="470">
        <f t="shared" si="11"/>
        <v>0.29644268774703558</v>
      </c>
      <c r="BW22" s="471"/>
      <c r="BX22" s="471"/>
      <c r="BY22" s="469" t="str">
        <f t="shared" si="12"/>
        <v/>
      </c>
    </row>
    <row r="23" spans="1:77" s="34" customFormat="1" ht="24.9" customHeight="1" x14ac:dyDescent="0.3">
      <c r="A23" s="225" t="s">
        <v>51</v>
      </c>
      <c r="B23" s="226">
        <v>15</v>
      </c>
      <c r="C23" s="162">
        <v>252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/>
      <c r="AP23" s="331" t="str">
        <f t="shared" si="7"/>
        <v/>
      </c>
      <c r="AQ23" s="342"/>
      <c r="AR23" s="342"/>
      <c r="AS23" s="328"/>
      <c r="AT23" s="479">
        <f t="shared" si="0"/>
        <v>1.9235474006116209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/>
      <c r="BS23" s="468">
        <v>3</v>
      </c>
      <c r="BT23" s="469">
        <f t="shared" si="10"/>
        <v>75</v>
      </c>
      <c r="BU23" s="469" t="str">
        <f t="shared" si="1"/>
        <v/>
      </c>
      <c r="BV23" s="470">
        <f t="shared" si="11"/>
        <v>0.29761904761904762</v>
      </c>
      <c r="BW23" s="471"/>
      <c r="BX23" s="471"/>
      <c r="BY23" s="469" t="str">
        <f t="shared" si="12"/>
        <v/>
      </c>
    </row>
    <row r="24" spans="1:77" s="34" customFormat="1" ht="24.9" customHeight="1" x14ac:dyDescent="0.3">
      <c r="A24" s="225" t="s">
        <v>52</v>
      </c>
      <c r="B24" s="226">
        <v>16</v>
      </c>
      <c r="C24" s="162">
        <v>252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/>
      <c r="AM24" s="245"/>
      <c r="AN24" s="245"/>
      <c r="AO24" s="162"/>
      <c r="AP24" s="331" t="str">
        <f t="shared" si="7"/>
        <v/>
      </c>
      <c r="AQ24" s="342"/>
      <c r="AR24" s="342"/>
      <c r="AS24" s="328"/>
      <c r="AT24" s="479">
        <f t="shared" si="0"/>
        <v>2.0827814569536423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/>
      <c r="BS24" s="468">
        <v>2</v>
      </c>
      <c r="BT24" s="469">
        <f t="shared" si="10"/>
        <v>50</v>
      </c>
      <c r="BU24" s="469" t="str">
        <f t="shared" si="1"/>
        <v/>
      </c>
      <c r="BV24" s="470">
        <f t="shared" si="11"/>
        <v>0.1984126984126984</v>
      </c>
      <c r="BW24" s="471"/>
      <c r="BX24" s="471"/>
      <c r="BY24" s="469" t="str">
        <f t="shared" si="12"/>
        <v/>
      </c>
    </row>
    <row r="25" spans="1:77" s="34" customFormat="1" ht="24.9" customHeight="1" x14ac:dyDescent="0.3">
      <c r="A25" s="225" t="s">
        <v>53</v>
      </c>
      <c r="B25" s="226">
        <v>17</v>
      </c>
      <c r="C25" s="162">
        <v>268</v>
      </c>
      <c r="D25" s="162"/>
      <c r="E25" s="159">
        <v>7.33</v>
      </c>
      <c r="F25" s="159">
        <v>7.41</v>
      </c>
      <c r="G25" s="158">
        <v>3500</v>
      </c>
      <c r="H25" s="158">
        <v>2550</v>
      </c>
      <c r="I25" s="297">
        <v>295</v>
      </c>
      <c r="J25" s="297">
        <v>13</v>
      </c>
      <c r="K25" s="457">
        <f t="shared" si="2"/>
        <v>95.593220338983059</v>
      </c>
      <c r="L25" s="297">
        <v>550</v>
      </c>
      <c r="M25" s="297">
        <v>18</v>
      </c>
      <c r="N25" s="457">
        <f t="shared" si="3"/>
        <v>96.727272727272734</v>
      </c>
      <c r="O25" s="297">
        <v>913</v>
      </c>
      <c r="P25" s="297">
        <v>89</v>
      </c>
      <c r="Q25" s="457">
        <f t="shared" si="4"/>
        <v>90.251916757940847</v>
      </c>
      <c r="R25" s="297">
        <v>131.19999999999999</v>
      </c>
      <c r="S25" s="297">
        <v>24.1</v>
      </c>
      <c r="T25" s="159">
        <v>89.6</v>
      </c>
      <c r="U25" s="159">
        <v>21.8</v>
      </c>
      <c r="V25" s="159">
        <v>1.8</v>
      </c>
      <c r="W25" s="159">
        <v>0.9</v>
      </c>
      <c r="X25" s="159">
        <v>0</v>
      </c>
      <c r="Y25" s="159">
        <v>0</v>
      </c>
      <c r="Z25" s="331">
        <f t="shared" si="13"/>
        <v>133</v>
      </c>
      <c r="AA25" s="331">
        <f t="shared" si="13"/>
        <v>25</v>
      </c>
      <c r="AB25" s="330">
        <f t="shared" si="5"/>
        <v>81.203007518796994</v>
      </c>
      <c r="AC25" s="159">
        <v>9.3000000000000007</v>
      </c>
      <c r="AD25" s="159">
        <v>1.5</v>
      </c>
      <c r="AE25" s="175">
        <f t="shared" si="6"/>
        <v>83.870967741935488</v>
      </c>
      <c r="AF25" s="158"/>
      <c r="AG25" s="158"/>
      <c r="AH25" s="121" t="s">
        <v>215</v>
      </c>
      <c r="AI25" s="158" t="s">
        <v>216</v>
      </c>
      <c r="AJ25" s="158" t="s">
        <v>217</v>
      </c>
      <c r="AK25" s="305" t="s">
        <v>217</v>
      </c>
      <c r="AL25" s="339">
        <v>24.8</v>
      </c>
      <c r="AM25" s="245">
        <v>0.41</v>
      </c>
      <c r="AN25" s="245"/>
      <c r="AO25" s="162">
        <v>800</v>
      </c>
      <c r="AP25" s="331">
        <f t="shared" si="7"/>
        <v>147.32965009208104</v>
      </c>
      <c r="AQ25" s="342">
        <v>5430</v>
      </c>
      <c r="AR25" s="342">
        <v>8610</v>
      </c>
      <c r="AS25" s="328">
        <v>85.93</v>
      </c>
      <c r="AT25" s="479">
        <f t="shared" si="0"/>
        <v>1.8338192419825072</v>
      </c>
      <c r="AU25" s="331">
        <f t="shared" si="8"/>
        <v>980.33008036739375</v>
      </c>
      <c r="AV25" s="479">
        <f t="shared" si="9"/>
        <v>0.10128913443830571</v>
      </c>
      <c r="AW25" s="312"/>
      <c r="AX25" s="164"/>
      <c r="AY25" s="313"/>
      <c r="AZ25" s="355"/>
      <c r="BA25" s="356">
        <v>4.33</v>
      </c>
      <c r="BB25" s="356">
        <v>1.63</v>
      </c>
      <c r="BC25" s="347"/>
      <c r="BD25" s="347">
        <v>15.79</v>
      </c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/>
      <c r="BS25" s="468">
        <v>3</v>
      </c>
      <c r="BT25" s="469">
        <f t="shared" si="10"/>
        <v>75</v>
      </c>
      <c r="BU25" s="469">
        <f t="shared" si="1"/>
        <v>24833.200000000004</v>
      </c>
      <c r="BV25" s="470">
        <f t="shared" si="11"/>
        <v>0.27985074626865669</v>
      </c>
      <c r="BW25" s="471"/>
      <c r="BX25" s="471"/>
      <c r="BY25" s="469">
        <f t="shared" si="12"/>
        <v>0</v>
      </c>
    </row>
    <row r="26" spans="1:77" s="34" customFormat="1" ht="24.9" customHeight="1" x14ac:dyDescent="0.3">
      <c r="A26" s="225" t="s">
        <v>47</v>
      </c>
      <c r="B26" s="226">
        <v>18</v>
      </c>
      <c r="C26" s="162">
        <v>237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>
        <v>24.9</v>
      </c>
      <c r="AM26" s="245"/>
      <c r="AN26" s="245"/>
      <c r="AO26" s="162">
        <v>750</v>
      </c>
      <c r="AP26" s="331" t="str">
        <f t="shared" si="7"/>
        <v/>
      </c>
      <c r="AQ26" s="342"/>
      <c r="AR26" s="342"/>
      <c r="AS26" s="328"/>
      <c r="AT26" s="479">
        <f t="shared" si="0"/>
        <v>2.016025641025641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/>
      <c r="BS26" s="468">
        <v>3</v>
      </c>
      <c r="BT26" s="469">
        <f t="shared" si="10"/>
        <v>75</v>
      </c>
      <c r="BU26" s="469" t="str">
        <f t="shared" si="1"/>
        <v/>
      </c>
      <c r="BV26" s="470">
        <f t="shared" si="11"/>
        <v>0.31645569620253167</v>
      </c>
      <c r="BW26" s="471"/>
      <c r="BX26" s="471"/>
      <c r="BY26" s="469" t="str">
        <f t="shared" si="12"/>
        <v/>
      </c>
    </row>
    <row r="27" spans="1:77" s="34" customFormat="1" ht="24.9" customHeight="1" x14ac:dyDescent="0.3">
      <c r="A27" s="225" t="s">
        <v>48</v>
      </c>
      <c r="B27" s="226">
        <v>19</v>
      </c>
      <c r="C27" s="162">
        <v>298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/>
      <c r="AM27" s="245">
        <v>0.4</v>
      </c>
      <c r="AN27" s="245"/>
      <c r="AO27" s="162">
        <v>700</v>
      </c>
      <c r="AP27" s="331" t="str">
        <f t="shared" si="7"/>
        <v/>
      </c>
      <c r="AQ27" s="342"/>
      <c r="AR27" s="342"/>
      <c r="AS27" s="328"/>
      <c r="AT27" s="479">
        <f t="shared" si="0"/>
        <v>1.6863270777479893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/>
      <c r="BS27" s="468">
        <v>3</v>
      </c>
      <c r="BT27" s="469">
        <f t="shared" si="10"/>
        <v>75</v>
      </c>
      <c r="BU27" s="469" t="str">
        <f t="shared" si="1"/>
        <v/>
      </c>
      <c r="BV27" s="470">
        <f t="shared" si="11"/>
        <v>0.25167785234899331</v>
      </c>
      <c r="BW27" s="471"/>
      <c r="BX27" s="471"/>
      <c r="BY27" s="469" t="str">
        <f t="shared" si="12"/>
        <v/>
      </c>
    </row>
    <row r="28" spans="1:77" s="34" customFormat="1" ht="24.9" customHeight="1" x14ac:dyDescent="0.3">
      <c r="A28" s="225" t="s">
        <v>49</v>
      </c>
      <c r="B28" s="226">
        <v>20</v>
      </c>
      <c r="C28" s="162">
        <v>227</v>
      </c>
      <c r="D28" s="162"/>
      <c r="E28" s="159">
        <v>7.29</v>
      </c>
      <c r="F28" s="159">
        <v>7.39</v>
      </c>
      <c r="G28" s="158">
        <v>3020</v>
      </c>
      <c r="H28" s="158">
        <v>2770</v>
      </c>
      <c r="I28" s="297">
        <v>418</v>
      </c>
      <c r="J28" s="297">
        <v>15</v>
      </c>
      <c r="K28" s="457">
        <f t="shared" si="2"/>
        <v>96.411483253588514</v>
      </c>
      <c r="L28" s="297"/>
      <c r="M28" s="297"/>
      <c r="N28" s="457" t="str">
        <f t="shared" si="3"/>
        <v/>
      </c>
      <c r="O28" s="297">
        <v>918</v>
      </c>
      <c r="P28" s="297">
        <v>54</v>
      </c>
      <c r="Q28" s="457">
        <f t="shared" si="4"/>
        <v>94.117647058823522</v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 t="s">
        <v>215</v>
      </c>
      <c r="AI28" s="158" t="s">
        <v>216</v>
      </c>
      <c r="AJ28" s="158" t="s">
        <v>217</v>
      </c>
      <c r="AK28" s="305" t="s">
        <v>217</v>
      </c>
      <c r="AL28" s="339"/>
      <c r="AM28" s="245"/>
      <c r="AN28" s="245"/>
      <c r="AO28" s="162">
        <v>710</v>
      </c>
      <c r="AP28" s="331" t="str">
        <f t="shared" si="7"/>
        <v/>
      </c>
      <c r="AQ28" s="342"/>
      <c r="AR28" s="342"/>
      <c r="AS28" s="328"/>
      <c r="AT28" s="479">
        <f t="shared" si="0"/>
        <v>2.2707581227436822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/>
      <c r="BS28" s="468">
        <v>2</v>
      </c>
      <c r="BT28" s="469">
        <f t="shared" si="10"/>
        <v>50</v>
      </c>
      <c r="BU28" s="469" t="str">
        <f t="shared" si="1"/>
        <v/>
      </c>
      <c r="BV28" s="470">
        <f t="shared" si="11"/>
        <v>0.22026431718061673</v>
      </c>
      <c r="BW28" s="471"/>
      <c r="BX28" s="471"/>
      <c r="BY28" s="469" t="str">
        <f t="shared" si="12"/>
        <v/>
      </c>
    </row>
    <row r="29" spans="1:77" s="34" customFormat="1" ht="24.9" customHeight="1" x14ac:dyDescent="0.3">
      <c r="A29" s="225" t="s">
        <v>50</v>
      </c>
      <c r="B29" s="226">
        <v>21</v>
      </c>
      <c r="C29" s="162">
        <v>241</v>
      </c>
      <c r="D29" s="162"/>
      <c r="E29" s="159"/>
      <c r="F29" s="159"/>
      <c r="G29" s="158"/>
      <c r="H29" s="158"/>
      <c r="I29" s="297"/>
      <c r="J29" s="297"/>
      <c r="K29" s="457" t="str">
        <f t="shared" si="2"/>
        <v/>
      </c>
      <c r="L29" s="297"/>
      <c r="M29" s="297"/>
      <c r="N29" s="457" t="str">
        <f t="shared" si="3"/>
        <v/>
      </c>
      <c r="O29" s="297"/>
      <c r="P29" s="297"/>
      <c r="Q29" s="457" t="str">
        <f t="shared" si="4"/>
        <v/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/>
      <c r="AI29" s="158"/>
      <c r="AJ29" s="158"/>
      <c r="AK29" s="305"/>
      <c r="AL29" s="339"/>
      <c r="AM29" s="245"/>
      <c r="AN29" s="245"/>
      <c r="AO29" s="162">
        <v>730</v>
      </c>
      <c r="AP29" s="331" t="str">
        <f t="shared" si="7"/>
        <v/>
      </c>
      <c r="AQ29" s="342"/>
      <c r="AR29" s="342"/>
      <c r="AS29" s="328"/>
      <c r="AT29" s="479">
        <f t="shared" si="0"/>
        <v>1.990506329113924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/>
      <c r="BS29" s="468">
        <v>3</v>
      </c>
      <c r="BT29" s="469">
        <f t="shared" si="10"/>
        <v>75</v>
      </c>
      <c r="BU29" s="469" t="str">
        <f t="shared" si="1"/>
        <v/>
      </c>
      <c r="BV29" s="470">
        <f t="shared" si="11"/>
        <v>0.31120331950207469</v>
      </c>
      <c r="BW29" s="471"/>
      <c r="BX29" s="471"/>
      <c r="BY29" s="469" t="str">
        <f t="shared" si="12"/>
        <v/>
      </c>
    </row>
    <row r="30" spans="1:77" s="34" customFormat="1" ht="24.9" customHeight="1" x14ac:dyDescent="0.3">
      <c r="A30" s="225" t="s">
        <v>51</v>
      </c>
      <c r="B30" s="226">
        <v>22</v>
      </c>
      <c r="C30" s="162">
        <v>241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/>
      <c r="AM30" s="245"/>
      <c r="AN30" s="245"/>
      <c r="AO30" s="162"/>
      <c r="AP30" s="331" t="str">
        <f t="shared" si="7"/>
        <v/>
      </c>
      <c r="AQ30" s="342"/>
      <c r="AR30" s="342"/>
      <c r="AS30" s="328"/>
      <c r="AT30" s="479">
        <f t="shared" si="0"/>
        <v>1.990506329113924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/>
      <c r="BS30" s="468">
        <v>3</v>
      </c>
      <c r="BT30" s="469">
        <f t="shared" si="10"/>
        <v>75</v>
      </c>
      <c r="BU30" s="469" t="str">
        <f t="shared" si="1"/>
        <v/>
      </c>
      <c r="BV30" s="470">
        <f t="shared" si="11"/>
        <v>0.31120331950207469</v>
      </c>
      <c r="BW30" s="471"/>
      <c r="BX30" s="471"/>
      <c r="BY30" s="469" t="str">
        <f t="shared" si="12"/>
        <v/>
      </c>
    </row>
    <row r="31" spans="1:77" s="34" customFormat="1" ht="24.9" customHeight="1" x14ac:dyDescent="0.3">
      <c r="A31" s="225" t="s">
        <v>52</v>
      </c>
      <c r="B31" s="226">
        <v>23</v>
      </c>
      <c r="C31" s="162">
        <v>241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/>
      <c r="AM31" s="245"/>
      <c r="AN31" s="245"/>
      <c r="AO31" s="162"/>
      <c r="AP31" s="331" t="str">
        <f t="shared" si="7"/>
        <v/>
      </c>
      <c r="AQ31" s="342"/>
      <c r="AR31" s="342"/>
      <c r="AS31" s="328"/>
      <c r="AT31" s="479">
        <f t="shared" si="0"/>
        <v>1.990506329113924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/>
      <c r="BS31" s="468">
        <v>3</v>
      </c>
      <c r="BT31" s="469">
        <f t="shared" si="10"/>
        <v>75</v>
      </c>
      <c r="BU31" s="469" t="str">
        <f t="shared" si="1"/>
        <v/>
      </c>
      <c r="BV31" s="470">
        <f t="shared" si="11"/>
        <v>0.31120331950207469</v>
      </c>
      <c r="BW31" s="471"/>
      <c r="BX31" s="471"/>
      <c r="BY31" s="469" t="str">
        <f t="shared" si="12"/>
        <v/>
      </c>
    </row>
    <row r="32" spans="1:77" s="34" customFormat="1" ht="24.9" customHeight="1" x14ac:dyDescent="0.3">
      <c r="A32" s="225" t="s">
        <v>53</v>
      </c>
      <c r="B32" s="226">
        <v>24</v>
      </c>
      <c r="C32" s="162">
        <v>253</v>
      </c>
      <c r="D32" s="162"/>
      <c r="E32" s="159">
        <v>7.27</v>
      </c>
      <c r="F32" s="159">
        <v>7.43</v>
      </c>
      <c r="G32" s="158">
        <v>3190</v>
      </c>
      <c r="H32" s="158">
        <v>2710</v>
      </c>
      <c r="I32" s="297">
        <v>404</v>
      </c>
      <c r="J32" s="297">
        <v>25</v>
      </c>
      <c r="K32" s="457">
        <f t="shared" si="2"/>
        <v>93.811881188118804</v>
      </c>
      <c r="L32" s="297">
        <v>590</v>
      </c>
      <c r="M32" s="297">
        <v>14</v>
      </c>
      <c r="N32" s="457">
        <f t="shared" si="3"/>
        <v>97.627118644067806</v>
      </c>
      <c r="O32" s="297">
        <v>983</v>
      </c>
      <c r="P32" s="297">
        <v>68</v>
      </c>
      <c r="Q32" s="457">
        <f t="shared" si="4"/>
        <v>93.082400813835193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 t="s">
        <v>215</v>
      </c>
      <c r="AI32" s="158" t="s">
        <v>216</v>
      </c>
      <c r="AJ32" s="158" t="s">
        <v>217</v>
      </c>
      <c r="AK32" s="305" t="s">
        <v>217</v>
      </c>
      <c r="AL32" s="339">
        <v>25.4</v>
      </c>
      <c r="AM32" s="245">
        <v>0.1</v>
      </c>
      <c r="AN32" s="245"/>
      <c r="AO32" s="162">
        <v>750</v>
      </c>
      <c r="AP32" s="331">
        <f t="shared" si="7"/>
        <v>136.61202185792351</v>
      </c>
      <c r="AQ32" s="342">
        <v>5490</v>
      </c>
      <c r="AR32" s="342">
        <v>8540</v>
      </c>
      <c r="AS32" s="328">
        <v>89.71</v>
      </c>
      <c r="AT32" s="479">
        <f t="shared" si="0"/>
        <v>1.9176829268292683</v>
      </c>
      <c r="AU32" s="331">
        <f t="shared" si="8"/>
        <v>545.96205533596833</v>
      </c>
      <c r="AV32" s="479">
        <f t="shared" si="9"/>
        <v>0.10746812386156648</v>
      </c>
      <c r="AW32" s="312"/>
      <c r="AX32" s="164"/>
      <c r="AY32" s="313"/>
      <c r="AZ32" s="355"/>
      <c r="BA32" s="356">
        <v>5.1100000000000003</v>
      </c>
      <c r="BB32" s="356">
        <v>1.54</v>
      </c>
      <c r="BC32" s="347"/>
      <c r="BD32" s="347">
        <v>16.2</v>
      </c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/>
      <c r="BS32" s="468">
        <v>3</v>
      </c>
      <c r="BT32" s="469">
        <f t="shared" si="10"/>
        <v>75</v>
      </c>
      <c r="BU32" s="469">
        <f t="shared" si="1"/>
        <v>24009.600000000002</v>
      </c>
      <c r="BV32" s="470">
        <f t="shared" si="11"/>
        <v>0.29644268774703558</v>
      </c>
      <c r="BW32" s="471"/>
      <c r="BX32" s="471"/>
      <c r="BY32" s="469">
        <f t="shared" si="12"/>
        <v>0</v>
      </c>
    </row>
    <row r="33" spans="1:77" s="34" customFormat="1" ht="24.9" customHeight="1" x14ac:dyDescent="0.3">
      <c r="A33" s="225" t="s">
        <v>47</v>
      </c>
      <c r="B33" s="226">
        <v>25</v>
      </c>
      <c r="C33" s="162">
        <v>233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>
        <v>25.3</v>
      </c>
      <c r="AM33" s="245">
        <v>0.04</v>
      </c>
      <c r="AN33" s="245"/>
      <c r="AO33" s="162">
        <v>750</v>
      </c>
      <c r="AP33" s="331" t="str">
        <f t="shared" si="7"/>
        <v/>
      </c>
      <c r="AQ33" s="342"/>
      <c r="AR33" s="342"/>
      <c r="AS33" s="328"/>
      <c r="AT33" s="479">
        <f t="shared" si="0"/>
        <v>2.0422077922077921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/>
      <c r="BS33" s="468">
        <v>3</v>
      </c>
      <c r="BT33" s="469">
        <f t="shared" si="10"/>
        <v>75</v>
      </c>
      <c r="BU33" s="469" t="str">
        <f t="shared" si="1"/>
        <v/>
      </c>
      <c r="BV33" s="470">
        <f t="shared" si="11"/>
        <v>0.32188841201716739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48</v>
      </c>
      <c r="B34" s="226">
        <v>26</v>
      </c>
      <c r="C34" s="162">
        <v>238</v>
      </c>
      <c r="D34" s="162"/>
      <c r="E34" s="159">
        <v>7.32</v>
      </c>
      <c r="F34" s="159">
        <v>7.48</v>
      </c>
      <c r="G34" s="158">
        <v>3460</v>
      </c>
      <c r="H34" s="158">
        <v>2690</v>
      </c>
      <c r="I34" s="297">
        <v>393</v>
      </c>
      <c r="J34" s="297">
        <v>29</v>
      </c>
      <c r="K34" s="457">
        <f t="shared" si="2"/>
        <v>92.620865139949103</v>
      </c>
      <c r="L34" s="297"/>
      <c r="M34" s="297"/>
      <c r="N34" s="457" t="str">
        <f t="shared" si="3"/>
        <v/>
      </c>
      <c r="O34" s="297">
        <v>1014</v>
      </c>
      <c r="P34" s="297">
        <v>88</v>
      </c>
      <c r="Q34" s="457">
        <f t="shared" si="4"/>
        <v>91.321499013806701</v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 t="s">
        <v>215</v>
      </c>
      <c r="AI34" s="158" t="s">
        <v>216</v>
      </c>
      <c r="AJ34" s="158" t="s">
        <v>217</v>
      </c>
      <c r="AK34" s="305" t="s">
        <v>217</v>
      </c>
      <c r="AL34" s="339">
        <v>25.2</v>
      </c>
      <c r="AM34" s="245">
        <v>0.4</v>
      </c>
      <c r="AN34" s="245"/>
      <c r="AO34" s="162">
        <v>730</v>
      </c>
      <c r="AP34" s="331" t="str">
        <f t="shared" si="7"/>
        <v/>
      </c>
      <c r="AQ34" s="342"/>
      <c r="AR34" s="342"/>
      <c r="AS34" s="328"/>
      <c r="AT34" s="479">
        <f t="shared" si="0"/>
        <v>2.1840277777777777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/>
      <c r="BS34" s="468">
        <v>2</v>
      </c>
      <c r="BT34" s="469">
        <f t="shared" si="10"/>
        <v>50</v>
      </c>
      <c r="BU34" s="469" t="str">
        <f t="shared" si="1"/>
        <v/>
      </c>
      <c r="BV34" s="470">
        <f t="shared" si="11"/>
        <v>0.21008403361344538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49</v>
      </c>
      <c r="B35" s="226">
        <v>27</v>
      </c>
      <c r="C35" s="162">
        <v>203</v>
      </c>
      <c r="D35" s="162"/>
      <c r="E35" s="159"/>
      <c r="F35" s="159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/>
      <c r="AI35" s="158"/>
      <c r="AJ35" s="158"/>
      <c r="AK35" s="305"/>
      <c r="AL35" s="339">
        <v>25</v>
      </c>
      <c r="AM35" s="245">
        <v>0.13</v>
      </c>
      <c r="AN35" s="245"/>
      <c r="AO35" s="162">
        <v>700</v>
      </c>
      <c r="AP35" s="331" t="str">
        <f t="shared" si="7"/>
        <v/>
      </c>
      <c r="AQ35" s="342"/>
      <c r="AR35" s="342"/>
      <c r="AS35" s="328"/>
      <c r="AT35" s="479">
        <f t="shared" si="0"/>
        <v>2.2625899280575541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/>
      <c r="BS35" s="468">
        <v>3</v>
      </c>
      <c r="BT35" s="469">
        <f t="shared" si="10"/>
        <v>75</v>
      </c>
      <c r="BU35" s="469" t="str">
        <f t="shared" si="1"/>
        <v/>
      </c>
      <c r="BV35" s="470">
        <f t="shared" si="11"/>
        <v>0.36945812807881773</v>
      </c>
      <c r="BW35" s="471"/>
      <c r="BX35" s="471"/>
      <c r="BY35" s="469" t="str">
        <f t="shared" si="12"/>
        <v/>
      </c>
    </row>
    <row r="36" spans="1:77" s="34" customFormat="1" ht="24.9" customHeight="1" x14ac:dyDescent="0.3">
      <c r="A36" s="225" t="s">
        <v>50</v>
      </c>
      <c r="B36" s="226">
        <v>28</v>
      </c>
      <c r="C36" s="162">
        <v>256</v>
      </c>
      <c r="D36" s="162"/>
      <c r="E36" s="159"/>
      <c r="F36" s="159"/>
      <c r="G36" s="158"/>
      <c r="H36" s="158"/>
      <c r="I36" s="297"/>
      <c r="J36" s="297"/>
      <c r="K36" s="457" t="str">
        <f t="shared" si="2"/>
        <v/>
      </c>
      <c r="L36" s="297"/>
      <c r="M36" s="297"/>
      <c r="N36" s="457" t="str">
        <f t="shared" si="3"/>
        <v/>
      </c>
      <c r="O36" s="297"/>
      <c r="P36" s="297"/>
      <c r="Q36" s="457" t="str">
        <f t="shared" si="4"/>
        <v/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3"/>
        <v/>
      </c>
      <c r="AA36" s="331" t="str">
        <f t="shared" si="13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/>
      <c r="AI36" s="158"/>
      <c r="AJ36" s="158"/>
      <c r="AK36" s="305"/>
      <c r="AL36" s="339">
        <v>24.8</v>
      </c>
      <c r="AM36" s="245">
        <v>0.17</v>
      </c>
      <c r="AN36" s="245"/>
      <c r="AO36" s="162">
        <v>720</v>
      </c>
      <c r="AP36" s="331" t="str">
        <f t="shared" si="7"/>
        <v/>
      </c>
      <c r="AQ36" s="342"/>
      <c r="AR36" s="342"/>
      <c r="AS36" s="328"/>
      <c r="AT36" s="479">
        <f t="shared" si="0"/>
        <v>1.9003021148036254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/>
      <c r="BS36" s="468">
        <v>3</v>
      </c>
      <c r="BT36" s="469">
        <f t="shared" si="10"/>
        <v>75</v>
      </c>
      <c r="BU36" s="469" t="str">
        <f t="shared" si="1"/>
        <v/>
      </c>
      <c r="BV36" s="470">
        <f t="shared" si="11"/>
        <v>0.29296875</v>
      </c>
      <c r="BW36" s="471"/>
      <c r="BX36" s="471"/>
      <c r="BY36" s="469" t="str">
        <f t="shared" si="12"/>
        <v/>
      </c>
    </row>
    <row r="37" spans="1:77" s="34" customFormat="1" ht="24.9" customHeight="1" x14ac:dyDescent="0.3">
      <c r="A37" s="225" t="s">
        <v>51</v>
      </c>
      <c r="B37" s="226">
        <v>29</v>
      </c>
      <c r="C37" s="162">
        <v>257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/>
      <c r="AM37" s="245"/>
      <c r="AN37" s="245"/>
      <c r="AO37" s="162"/>
      <c r="AP37" s="331" t="str">
        <f t="shared" si="7"/>
        <v/>
      </c>
      <c r="AQ37" s="342"/>
      <c r="AR37" s="342"/>
      <c r="AS37" s="328"/>
      <c r="AT37" s="479">
        <f t="shared" si="0"/>
        <v>1.8945783132530121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/>
      <c r="BS37" s="468">
        <v>3</v>
      </c>
      <c r="BT37" s="469">
        <f t="shared" si="10"/>
        <v>75</v>
      </c>
      <c r="BU37" s="469" t="str">
        <f t="shared" si="1"/>
        <v/>
      </c>
      <c r="BV37" s="470">
        <f t="shared" si="11"/>
        <v>0.29182879377431908</v>
      </c>
      <c r="BW37" s="471"/>
      <c r="BX37" s="471"/>
      <c r="BY37" s="469" t="str">
        <f t="shared" si="12"/>
        <v/>
      </c>
    </row>
    <row r="38" spans="1:77" s="34" customFormat="1" ht="24.9" customHeight="1" x14ac:dyDescent="0.3">
      <c r="A38" s="225" t="s">
        <v>52</v>
      </c>
      <c r="B38" s="226">
        <v>30</v>
      </c>
      <c r="C38" s="162">
        <v>256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/>
      <c r="AM38" s="245"/>
      <c r="AN38" s="245"/>
      <c r="AO38" s="162"/>
      <c r="AP38" s="331" t="str">
        <f t="shared" si="7"/>
        <v/>
      </c>
      <c r="AQ38" s="342"/>
      <c r="AR38" s="342"/>
      <c r="AS38" s="328"/>
      <c r="AT38" s="479">
        <f t="shared" si="0"/>
        <v>1.9003021148036254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/>
      <c r="BS38" s="468">
        <v>3</v>
      </c>
      <c r="BT38" s="469">
        <f t="shared" si="10"/>
        <v>75</v>
      </c>
      <c r="BU38" s="469" t="str">
        <f t="shared" si="1"/>
        <v/>
      </c>
      <c r="BV38" s="470">
        <f t="shared" si="11"/>
        <v>0.29296875</v>
      </c>
      <c r="BW38" s="471"/>
      <c r="BX38" s="471"/>
      <c r="BY38" s="469" t="str">
        <f t="shared" si="12"/>
        <v/>
      </c>
    </row>
    <row r="39" spans="1:77" s="34" customFormat="1" ht="24.9" customHeight="1" thickBot="1" x14ac:dyDescent="0.35">
      <c r="A39" s="227" t="s">
        <v>53</v>
      </c>
      <c r="B39" s="228">
        <v>31</v>
      </c>
      <c r="C39" s="165">
        <v>177</v>
      </c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246"/>
      <c r="AN39" s="246"/>
      <c r="AO39" s="165">
        <v>690</v>
      </c>
      <c r="AP39" s="331" t="str">
        <f t="shared" si="7"/>
        <v/>
      </c>
      <c r="AQ39" s="343"/>
      <c r="AR39" s="343"/>
      <c r="AS39" s="329"/>
      <c r="AT39" s="479">
        <f t="shared" si="0"/>
        <v>2.496031746031746</v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>
        <v>3</v>
      </c>
      <c r="BT39" s="469">
        <f t="shared" si="10"/>
        <v>75</v>
      </c>
      <c r="BU39" s="469" t="str">
        <f t="shared" si="1"/>
        <v/>
      </c>
      <c r="BV39" s="470">
        <f t="shared" si="11"/>
        <v>0.42372881355932202</v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8007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 t="e">
        <f>(AQ41*AT6)/(((BR40/31)*(AR41))+(C41*J41))</f>
        <v>#VALUE!</v>
      </c>
      <c r="AV40" s="174"/>
      <c r="AW40" s="334">
        <f t="shared" ref="AW40:AY40" si="14">IF(SUM(AW9:AW39)=0,"",SUM(AW9:AW39))</f>
        <v>3520</v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 t="str">
        <f t="shared" ref="BC40" si="15">IF(SUM(BC9:BC39)=0,"",SUM(BC9:BC39))</f>
        <v/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 t="str">
        <f>IF(SUM(BR9:BR39)=0,"",SUM(BR9:BR39))</f>
        <v/>
      </c>
      <c r="BS40" s="474"/>
      <c r="BT40" s="473">
        <f>IF(SUM(BT9:BT39)=0,"",SUM(BT9:BT39))</f>
        <v>2525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258.29032258064518</v>
      </c>
      <c r="D41" s="175" t="e">
        <f>+AVERAGE(D9:D39)</f>
        <v>#DIV/0!</v>
      </c>
      <c r="E41" s="175">
        <f t="shared" ref="E41:AE41" si="17">+AVERAGE(E9:E39)</f>
        <v>7.2966666666666651</v>
      </c>
      <c r="F41" s="175">
        <f t="shared" si="17"/>
        <v>7.452</v>
      </c>
      <c r="G41" s="175">
        <f t="shared" si="17"/>
        <v>3331.1111111111113</v>
      </c>
      <c r="H41" s="175">
        <f t="shared" si="17"/>
        <v>2674</v>
      </c>
      <c r="I41" s="175">
        <f t="shared" si="17"/>
        <v>367.1</v>
      </c>
      <c r="J41" s="175">
        <f t="shared" si="17"/>
        <v>18.936363636363637</v>
      </c>
      <c r="K41" s="175">
        <f t="shared" si="17"/>
        <v>94.416109082560496</v>
      </c>
      <c r="L41" s="175">
        <f t="shared" si="17"/>
        <v>531.83333333333337</v>
      </c>
      <c r="M41" s="175">
        <f t="shared" si="17"/>
        <v>15.414285714285715</v>
      </c>
      <c r="N41" s="175">
        <f t="shared" si="17"/>
        <v>96.824341973715221</v>
      </c>
      <c r="O41" s="175">
        <f t="shared" si="17"/>
        <v>928</v>
      </c>
      <c r="P41" s="175">
        <f t="shared" si="17"/>
        <v>75.36363636363636</v>
      </c>
      <c r="Q41" s="175">
        <f t="shared" si="17"/>
        <v>91.425194103480493</v>
      </c>
      <c r="R41" s="175">
        <f t="shared" si="17"/>
        <v>129.05000000000001</v>
      </c>
      <c r="S41" s="175">
        <f t="shared" si="17"/>
        <v>23.1</v>
      </c>
      <c r="T41" s="175">
        <f t="shared" si="17"/>
        <v>90.1</v>
      </c>
      <c r="U41" s="175">
        <f t="shared" si="17"/>
        <v>21.9</v>
      </c>
      <c r="V41" s="175">
        <f t="shared" si="17"/>
        <v>1.4500000000000002</v>
      </c>
      <c r="W41" s="175">
        <f t="shared" si="17"/>
        <v>0.7</v>
      </c>
      <c r="X41" s="175">
        <f t="shared" si="17"/>
        <v>0</v>
      </c>
      <c r="Y41" s="175">
        <f t="shared" si="17"/>
        <v>0</v>
      </c>
      <c r="Z41" s="177">
        <f t="shared" si="17"/>
        <v>130.5</v>
      </c>
      <c r="AA41" s="177">
        <f t="shared" si="17"/>
        <v>23.8</v>
      </c>
      <c r="AB41" s="177">
        <f t="shared" si="17"/>
        <v>81.773378759398497</v>
      </c>
      <c r="AC41" s="177">
        <f t="shared" si="17"/>
        <v>9</v>
      </c>
      <c r="AD41" s="177">
        <f t="shared" si="17"/>
        <v>1.4750000000000001</v>
      </c>
      <c r="AE41" s="177">
        <f t="shared" si="17"/>
        <v>83.602150537634401</v>
      </c>
      <c r="AF41" s="175"/>
      <c r="AG41" s="175"/>
      <c r="AH41" s="175"/>
      <c r="AI41" s="175"/>
      <c r="AJ41" s="175"/>
      <c r="AK41" s="179"/>
      <c r="AL41" s="175">
        <f t="shared" ref="AL41:BE41" si="18">IF(SUM(AL9:AL39)=0,"",AVERAGE(AL9:AL39))</f>
        <v>24.50714285714286</v>
      </c>
      <c r="AM41" s="175">
        <f t="shared" si="18"/>
        <v>0.1657142857142857</v>
      </c>
      <c r="AN41" s="175" t="str">
        <f t="shared" si="18"/>
        <v/>
      </c>
      <c r="AO41" s="175">
        <f t="shared" si="18"/>
        <v>800</v>
      </c>
      <c r="AP41" s="175">
        <f t="shared" si="18"/>
        <v>152.98328123536439</v>
      </c>
      <c r="AQ41" s="175">
        <f t="shared" si="18"/>
        <v>5460</v>
      </c>
      <c r="AR41" s="175">
        <f t="shared" si="18"/>
        <v>8579</v>
      </c>
      <c r="AS41" s="330">
        <f t="shared" si="18"/>
        <v>87.852499999999992</v>
      </c>
      <c r="AT41" s="331">
        <f t="shared" si="18"/>
        <v>1.9163032262809931</v>
      </c>
      <c r="AU41" s="332">
        <f>IF(SUM(AU9:AU39)=0,"",AVERAGE(AU9:AU39))</f>
        <v>666.04515233149175</v>
      </c>
      <c r="AV41" s="333">
        <f t="shared" si="18"/>
        <v>0.11402157953223302</v>
      </c>
      <c r="AW41" s="317">
        <f t="shared" si="18"/>
        <v>3520</v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>
        <f t="shared" si="18"/>
        <v>4.8375000000000004</v>
      </c>
      <c r="BB41" s="362">
        <f t="shared" si="18"/>
        <v>1.5799999999999998</v>
      </c>
      <c r="BC41" s="317" t="str">
        <f t="shared" si="18"/>
        <v/>
      </c>
      <c r="BD41" s="362">
        <f t="shared" si="18"/>
        <v>15.997499999999999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 t="str">
        <f>IF(SUM(BR9:BR39)=0,"",AVERAGE(BR9:BR39))</f>
        <v/>
      </c>
      <c r="BS41" s="362"/>
      <c r="BT41" s="473">
        <f>IF(SUM(BT9:BT39)=0,"",AVERAGE(BT9:BT39))</f>
        <v>81.451612903225808</v>
      </c>
      <c r="BU41" s="473">
        <f t="shared" si="1"/>
        <v>21849.464519595254</v>
      </c>
      <c r="BV41" s="473">
        <f>IF(SUM(BV9:BV39)=0,"",AVERAGE(BV9:BV39))</f>
        <v>0.33314084139063971</v>
      </c>
      <c r="BW41" s="473"/>
      <c r="BX41" s="473"/>
      <c r="BY41" s="473" t="str">
        <f t="shared" ref="BY41" si="20">IF(SUM(BY9:BY39)=0,"",AVERAGE(BY9:BY39))</f>
        <v/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143</v>
      </c>
      <c r="D42" s="180">
        <f>+MIN(D9:D39)</f>
        <v>0</v>
      </c>
      <c r="E42" s="180">
        <f t="shared" ref="E42:AE42" si="21">+MIN(E9:E39)</f>
        <v>7.24</v>
      </c>
      <c r="F42" s="180">
        <f t="shared" si="21"/>
        <v>7.2</v>
      </c>
      <c r="G42" s="180">
        <f t="shared" si="21"/>
        <v>3020</v>
      </c>
      <c r="H42" s="180">
        <f t="shared" si="21"/>
        <v>2550</v>
      </c>
      <c r="I42" s="180">
        <f t="shared" si="21"/>
        <v>160</v>
      </c>
      <c r="J42" s="180">
        <f t="shared" si="21"/>
        <v>10</v>
      </c>
      <c r="K42" s="180">
        <f t="shared" si="21"/>
        <v>90.845070422535215</v>
      </c>
      <c r="L42" s="180">
        <f t="shared" si="21"/>
        <v>354</v>
      </c>
      <c r="M42" s="180">
        <f t="shared" si="21"/>
        <v>13.9</v>
      </c>
      <c r="N42" s="180">
        <f t="shared" si="21"/>
        <v>95.847457627118644</v>
      </c>
      <c r="O42" s="180">
        <f t="shared" si="21"/>
        <v>568</v>
      </c>
      <c r="P42" s="180">
        <f t="shared" si="21"/>
        <v>54</v>
      </c>
      <c r="Q42" s="180">
        <f t="shared" si="21"/>
        <v>87.676056338028175</v>
      </c>
      <c r="R42" s="180">
        <f t="shared" si="21"/>
        <v>126.9</v>
      </c>
      <c r="S42" s="180">
        <f t="shared" si="21"/>
        <v>22.1</v>
      </c>
      <c r="T42" s="180">
        <f t="shared" si="21"/>
        <v>89.6</v>
      </c>
      <c r="U42" s="180">
        <f t="shared" si="21"/>
        <v>21.8</v>
      </c>
      <c r="V42" s="180">
        <f t="shared" si="21"/>
        <v>1.1000000000000001</v>
      </c>
      <c r="W42" s="180">
        <f t="shared" si="21"/>
        <v>0.5</v>
      </c>
      <c r="X42" s="180">
        <f t="shared" si="21"/>
        <v>0</v>
      </c>
      <c r="Y42" s="180">
        <f t="shared" si="21"/>
        <v>0</v>
      </c>
      <c r="Z42" s="182">
        <f t="shared" si="21"/>
        <v>128</v>
      </c>
      <c r="AA42" s="182">
        <f t="shared" si="21"/>
        <v>22.6</v>
      </c>
      <c r="AB42" s="182">
        <f t="shared" si="21"/>
        <v>81.203007518796994</v>
      </c>
      <c r="AC42" s="182">
        <f t="shared" si="21"/>
        <v>8.6999999999999993</v>
      </c>
      <c r="AD42" s="182">
        <f t="shared" si="21"/>
        <v>1.45</v>
      </c>
      <c r="AE42" s="182">
        <f t="shared" si="21"/>
        <v>83.333333333333329</v>
      </c>
      <c r="AF42" s="180"/>
      <c r="AG42" s="180"/>
      <c r="AH42" s="180"/>
      <c r="AI42" s="180"/>
      <c r="AJ42" s="180"/>
      <c r="AK42" s="184"/>
      <c r="AL42" s="180">
        <f t="shared" ref="AL42:BE42" si="22">MIN(AL9:AL39)</f>
        <v>23.5</v>
      </c>
      <c r="AM42" s="180">
        <f t="shared" si="22"/>
        <v>0</v>
      </c>
      <c r="AN42" s="180">
        <f t="shared" si="22"/>
        <v>0</v>
      </c>
      <c r="AO42" s="180">
        <f t="shared" si="22"/>
        <v>690</v>
      </c>
      <c r="AP42" s="180">
        <f t="shared" si="22"/>
        <v>136.61202185792351</v>
      </c>
      <c r="AQ42" s="180">
        <f t="shared" si="22"/>
        <v>4680</v>
      </c>
      <c r="AR42" s="180">
        <f t="shared" si="22"/>
        <v>7933</v>
      </c>
      <c r="AS42" s="180">
        <f t="shared" si="22"/>
        <v>85.93</v>
      </c>
      <c r="AT42" s="182">
        <f t="shared" si="22"/>
        <v>1.0128824476650564</v>
      </c>
      <c r="AU42" s="320">
        <f t="shared" si="22"/>
        <v>415.59182290490173</v>
      </c>
      <c r="AV42" s="325">
        <f t="shared" si="22"/>
        <v>6.5705128205128208E-2</v>
      </c>
      <c r="AW42" s="318">
        <f t="shared" si="22"/>
        <v>3520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1.87</v>
      </c>
      <c r="BB42" s="364">
        <f t="shared" si="22"/>
        <v>1.42</v>
      </c>
      <c r="BC42" s="318">
        <f t="shared" si="22"/>
        <v>0</v>
      </c>
      <c r="BD42" s="364">
        <f t="shared" si="22"/>
        <v>14.66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0</v>
      </c>
      <c r="BS42" s="364"/>
      <c r="BT42" s="473">
        <f>MIN(BT9:BT39)</f>
        <v>50</v>
      </c>
      <c r="BU42" s="473">
        <f>MIN(BU9:BU39)</f>
        <v>16673.280000000002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521</v>
      </c>
      <c r="D43" s="185">
        <f>+MAX(D9:D39)</f>
        <v>0</v>
      </c>
      <c r="E43" s="185">
        <f t="shared" ref="E43:AE43" si="24">+MAX(E9:E39)</f>
        <v>7.35</v>
      </c>
      <c r="F43" s="185">
        <f t="shared" si="24"/>
        <v>7.7</v>
      </c>
      <c r="G43" s="185">
        <f t="shared" si="24"/>
        <v>3500</v>
      </c>
      <c r="H43" s="185">
        <f t="shared" si="24"/>
        <v>2770</v>
      </c>
      <c r="I43" s="185">
        <f t="shared" si="24"/>
        <v>743</v>
      </c>
      <c r="J43" s="185">
        <f t="shared" si="24"/>
        <v>29</v>
      </c>
      <c r="K43" s="185">
        <f t="shared" si="24"/>
        <v>97.297297297297305</v>
      </c>
      <c r="L43" s="185">
        <f t="shared" si="24"/>
        <v>850</v>
      </c>
      <c r="M43" s="185">
        <f t="shared" si="24"/>
        <v>18</v>
      </c>
      <c r="N43" s="185">
        <f t="shared" si="24"/>
        <v>98.117647058823536</v>
      </c>
      <c r="O43" s="185">
        <f t="shared" si="24"/>
        <v>1417</v>
      </c>
      <c r="P43" s="185">
        <f t="shared" si="24"/>
        <v>89</v>
      </c>
      <c r="Q43" s="185">
        <f t="shared" si="24"/>
        <v>94.213126323218063</v>
      </c>
      <c r="R43" s="185">
        <f t="shared" si="24"/>
        <v>131.19999999999999</v>
      </c>
      <c r="S43" s="185">
        <f t="shared" si="24"/>
        <v>24.1</v>
      </c>
      <c r="T43" s="185">
        <f t="shared" si="24"/>
        <v>90.6</v>
      </c>
      <c r="U43" s="185">
        <f t="shared" si="24"/>
        <v>22</v>
      </c>
      <c r="V43" s="185">
        <f t="shared" si="24"/>
        <v>1.8</v>
      </c>
      <c r="W43" s="185">
        <f t="shared" si="24"/>
        <v>0.9</v>
      </c>
      <c r="X43" s="185">
        <f t="shared" si="24"/>
        <v>0</v>
      </c>
      <c r="Y43" s="185">
        <f t="shared" si="24"/>
        <v>0</v>
      </c>
      <c r="Z43" s="187">
        <f t="shared" si="24"/>
        <v>133</v>
      </c>
      <c r="AA43" s="187">
        <f t="shared" si="24"/>
        <v>25</v>
      </c>
      <c r="AB43" s="187">
        <f t="shared" si="24"/>
        <v>82.34375</v>
      </c>
      <c r="AC43" s="187">
        <f t="shared" si="24"/>
        <v>9.3000000000000007</v>
      </c>
      <c r="AD43" s="187">
        <f t="shared" si="24"/>
        <v>1.5</v>
      </c>
      <c r="AE43" s="187">
        <f t="shared" si="24"/>
        <v>83.870967741935488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25.4</v>
      </c>
      <c r="AM43" s="185">
        <f t="shared" si="25"/>
        <v>0.41</v>
      </c>
      <c r="AN43" s="185">
        <f t="shared" si="25"/>
        <v>0</v>
      </c>
      <c r="AO43" s="185">
        <f t="shared" si="25"/>
        <v>980</v>
      </c>
      <c r="AP43" s="185">
        <f t="shared" si="25"/>
        <v>170.94017094017093</v>
      </c>
      <c r="AQ43" s="185">
        <f t="shared" si="25"/>
        <v>6240</v>
      </c>
      <c r="AR43" s="185">
        <f t="shared" si="25"/>
        <v>9233</v>
      </c>
      <c r="AS43" s="185">
        <f t="shared" si="25"/>
        <v>89.71</v>
      </c>
      <c r="AT43" s="187">
        <f t="shared" si="25"/>
        <v>2.5884773662551441</v>
      </c>
      <c r="AU43" s="321">
        <f t="shared" si="25"/>
        <v>980.33008036739375</v>
      </c>
      <c r="AV43" s="326">
        <f t="shared" si="25"/>
        <v>0.18162393162393162</v>
      </c>
      <c r="AW43" s="319">
        <f t="shared" si="25"/>
        <v>3520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8.0399999999999991</v>
      </c>
      <c r="BB43" s="366">
        <f t="shared" si="25"/>
        <v>1.73</v>
      </c>
      <c r="BC43" s="319">
        <f t="shared" si="25"/>
        <v>0</v>
      </c>
      <c r="BD43" s="366">
        <f t="shared" si="25"/>
        <v>17.34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0</v>
      </c>
      <c r="BS43" s="478"/>
      <c r="BT43" s="477">
        <f>MAX(BT9:BT39)</f>
        <v>125</v>
      </c>
      <c r="BU43" s="477">
        <f>MAX(BU9:BU39)</f>
        <v>24833.200000000004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35" priority="5">
      <formula>IF(AND($AI9="H",$AH9="B"),1,0)</formula>
    </cfRule>
    <cfRule type="expression" dxfId="34" priority="6">
      <formula>IF($AI9="H",1,0)</formula>
    </cfRule>
  </conditionalFormatting>
  <conditionalFormatting sqref="AP9:AP39">
    <cfRule type="expression" dxfId="33" priority="3">
      <formula>IF(AND($AI9="H",$AH9="B"),1,0)</formula>
    </cfRule>
    <cfRule type="expression" dxfId="32" priority="4">
      <formula>IF($AI9="H",1,0)</formula>
    </cfRule>
  </conditionalFormatting>
  <conditionalFormatting sqref="AT9:AV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5" zoomScaleNormal="55" workbookViewId="0">
      <selection activeCell="B3" sqref="B3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94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47</v>
      </c>
      <c r="B9" s="224">
        <v>1</v>
      </c>
      <c r="C9" s="158">
        <v>221</v>
      </c>
      <c r="D9" s="158"/>
      <c r="E9" s="159">
        <v>6.88</v>
      </c>
      <c r="F9" s="159">
        <v>7.12</v>
      </c>
      <c r="G9" s="158">
        <v>2730</v>
      </c>
      <c r="H9" s="158">
        <v>2360</v>
      </c>
      <c r="I9" s="297">
        <v>430</v>
      </c>
      <c r="J9" s="297">
        <v>19</v>
      </c>
      <c r="K9" s="457">
        <f>IF(AND(I9&lt;&gt;"",J9&lt;&gt;""),(I9-J9)/I9*100,"")</f>
        <v>95.581395348837205</v>
      </c>
      <c r="L9" s="297">
        <v>710</v>
      </c>
      <c r="M9" s="297">
        <v>14</v>
      </c>
      <c r="N9" s="457">
        <f>IF(AND(L9&lt;&gt;"",M9&lt;&gt;""),(L9-M9)/L9*100,"")</f>
        <v>98.028169014084511</v>
      </c>
      <c r="O9" s="297">
        <v>1188</v>
      </c>
      <c r="P9" s="297">
        <v>68</v>
      </c>
      <c r="Q9" s="457">
        <f>IF(AND(O9&lt;&gt;"",P9&lt;&gt;""),(O9-P9)/O9*100,"")</f>
        <v>94.276094276094284</v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 t="s">
        <v>215</v>
      </c>
      <c r="AI9" s="158" t="s">
        <v>216</v>
      </c>
      <c r="AJ9" s="158" t="s">
        <v>217</v>
      </c>
      <c r="AK9" s="305" t="s">
        <v>217</v>
      </c>
      <c r="AL9" s="338">
        <v>25.6</v>
      </c>
      <c r="AM9" s="244">
        <v>0.02</v>
      </c>
      <c r="AN9" s="244"/>
      <c r="AO9" s="158">
        <v>690</v>
      </c>
      <c r="AP9" s="331">
        <f>+IF(AQ9&gt;0,AO9*1000/AQ9,"")</f>
        <v>310.81081081081084</v>
      </c>
      <c r="AQ9" s="341">
        <v>2220</v>
      </c>
      <c r="AR9" s="341">
        <v>9300</v>
      </c>
      <c r="AS9" s="327">
        <v>87.95</v>
      </c>
      <c r="AT9" s="479">
        <f t="shared" ref="AT9:AT39" si="0">+IF(C9="","",IF(1&gt;0,1*$AT$6/(C9+BT9),""))</f>
        <v>2.125</v>
      </c>
      <c r="AU9" s="331">
        <f>+IF(AV9="","",((AT$6*AQ9)/((BR9*AR9)+(J9*C9))))</f>
        <v>33.487133984028397</v>
      </c>
      <c r="AV9" s="479">
        <f>+IF(AQ9="","",(L9/AQ9))</f>
        <v>0.31981981981981983</v>
      </c>
      <c r="AW9" s="310"/>
      <c r="AX9" s="161"/>
      <c r="AY9" s="311"/>
      <c r="AZ9" s="353"/>
      <c r="BA9" s="354"/>
      <c r="BB9" s="354"/>
      <c r="BC9" s="346"/>
      <c r="BD9" s="346">
        <v>15.28</v>
      </c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v>4.032258064516129</v>
      </c>
      <c r="BS9" s="468">
        <v>3</v>
      </c>
      <c r="BT9" s="469">
        <f>BS9*25</f>
        <v>75</v>
      </c>
      <c r="BU9" s="469">
        <f t="shared" ref="BU9:BU41" si="1">IF(AQ9="","",((1+BV9)*AQ9/BV9))</f>
        <v>8427.8448979591831</v>
      </c>
      <c r="BV9" s="470">
        <f>IF(C9="","",(BT9+BR9)/C9)</f>
        <v>0.35761202744124942</v>
      </c>
      <c r="BW9" s="471">
        <v>1</v>
      </c>
      <c r="BX9" s="471">
        <v>690</v>
      </c>
      <c r="BY9" s="469">
        <f>IF(AQ9="","",BX9*BW9*1000/AQ9)</f>
        <v>310.81081081081084</v>
      </c>
    </row>
    <row r="10" spans="1:264" s="34" customFormat="1" ht="24.9" customHeight="1" x14ac:dyDescent="0.3">
      <c r="A10" s="225" t="s">
        <v>48</v>
      </c>
      <c r="B10" s="226">
        <v>2</v>
      </c>
      <c r="C10" s="162">
        <v>236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>
        <v>25.5</v>
      </c>
      <c r="AM10" s="245">
        <v>0.03</v>
      </c>
      <c r="AN10" s="245"/>
      <c r="AO10" s="162">
        <v>740</v>
      </c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2.1993006993006992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v>4.032258064516129</v>
      </c>
      <c r="BS10" s="468">
        <v>2</v>
      </c>
      <c r="BT10" s="469">
        <f t="shared" ref="BT10:BT39" si="10">BS10*25</f>
        <v>50</v>
      </c>
      <c r="BU10" s="469" t="str">
        <f t="shared" si="1"/>
        <v/>
      </c>
      <c r="BV10" s="470">
        <f t="shared" ref="BV10:BV39" si="11">IF(C10="","",(BT10+BR10)/C10)</f>
        <v>0.2289502460360853</v>
      </c>
      <c r="BW10" s="471"/>
      <c r="BX10" s="471"/>
      <c r="BY10" s="469" t="str">
        <f t="shared" ref="BY10:BY39" si="12">IF(AQ10="","",BX10*BW10*1000/AQ10)</f>
        <v/>
      </c>
    </row>
    <row r="11" spans="1:264" s="34" customFormat="1" ht="24.9" customHeight="1" x14ac:dyDescent="0.3">
      <c r="A11" s="223" t="s">
        <v>49</v>
      </c>
      <c r="B11" s="226">
        <v>3</v>
      </c>
      <c r="C11" s="162">
        <v>262</v>
      </c>
      <c r="D11" s="162"/>
      <c r="E11" s="159">
        <v>6.93</v>
      </c>
      <c r="F11" s="159">
        <v>7.21</v>
      </c>
      <c r="G11" s="158">
        <v>2810</v>
      </c>
      <c r="H11" s="158">
        <v>2310</v>
      </c>
      <c r="I11" s="297">
        <v>404</v>
      </c>
      <c r="J11" s="297">
        <v>15</v>
      </c>
      <c r="K11" s="457">
        <f t="shared" si="2"/>
        <v>96.287128712871279</v>
      </c>
      <c r="L11" s="297"/>
      <c r="M11" s="297"/>
      <c r="N11" s="457" t="str">
        <f t="shared" si="3"/>
        <v/>
      </c>
      <c r="O11" s="297">
        <v>1195</v>
      </c>
      <c r="P11" s="297">
        <v>95</v>
      </c>
      <c r="Q11" s="457">
        <f t="shared" si="4"/>
        <v>92.05020920502092</v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3">IF(AND(R11&lt;&gt;"",V11&lt;&gt;"",X11&lt;&gt;""),R11+V11+X11,"")</f>
        <v/>
      </c>
      <c r="AA11" s="331" t="str">
        <f t="shared" si="13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 t="s">
        <v>215</v>
      </c>
      <c r="AI11" s="158" t="s">
        <v>216</v>
      </c>
      <c r="AJ11" s="158" t="s">
        <v>217</v>
      </c>
      <c r="AK11" s="305" t="s">
        <v>217</v>
      </c>
      <c r="AL11" s="339">
        <v>25.9</v>
      </c>
      <c r="AM11" s="245">
        <v>0.01</v>
      </c>
      <c r="AN11" s="245"/>
      <c r="AO11" s="162">
        <v>800</v>
      </c>
      <c r="AP11" s="331" t="str">
        <f t="shared" si="7"/>
        <v/>
      </c>
      <c r="AQ11" s="342"/>
      <c r="AR11" s="342"/>
      <c r="AS11" s="328"/>
      <c r="AT11" s="479">
        <f t="shared" si="0"/>
        <v>1.8664688427299703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v>4.032258064516129</v>
      </c>
      <c r="BS11" s="468">
        <v>3</v>
      </c>
      <c r="BT11" s="469">
        <f t="shared" si="10"/>
        <v>75</v>
      </c>
      <c r="BU11" s="469" t="str">
        <f t="shared" si="1"/>
        <v/>
      </c>
      <c r="BV11" s="470">
        <f t="shared" si="11"/>
        <v>0.30164983994090128</v>
      </c>
      <c r="BW11" s="471"/>
      <c r="BX11" s="471"/>
      <c r="BY11" s="469" t="str">
        <f t="shared" si="12"/>
        <v/>
      </c>
    </row>
    <row r="12" spans="1:264" s="34" customFormat="1" ht="24.9" customHeight="1" x14ac:dyDescent="0.3">
      <c r="A12" s="225" t="s">
        <v>50</v>
      </c>
      <c r="B12" s="226">
        <v>4</v>
      </c>
      <c r="C12" s="162">
        <v>287</v>
      </c>
      <c r="D12" s="162"/>
      <c r="E12" s="159"/>
      <c r="F12" s="159"/>
      <c r="G12" s="158"/>
      <c r="H12" s="158"/>
      <c r="I12" s="297"/>
      <c r="J12" s="297"/>
      <c r="K12" s="457" t="str">
        <f t="shared" si="2"/>
        <v/>
      </c>
      <c r="L12" s="297"/>
      <c r="M12" s="297"/>
      <c r="N12" s="457" t="str">
        <f t="shared" si="3"/>
        <v/>
      </c>
      <c r="O12" s="297"/>
      <c r="P12" s="297"/>
      <c r="Q12" s="457" t="str">
        <f t="shared" si="4"/>
        <v/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3"/>
        <v/>
      </c>
      <c r="AA12" s="331" t="str">
        <f t="shared" si="13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/>
      <c r="AI12" s="158"/>
      <c r="AJ12" s="158"/>
      <c r="AK12" s="305"/>
      <c r="AL12" s="339">
        <v>25.5</v>
      </c>
      <c r="AM12" s="245">
        <v>0.13</v>
      </c>
      <c r="AN12" s="245"/>
      <c r="AO12" s="162">
        <v>900</v>
      </c>
      <c r="AP12" s="331" t="str">
        <f t="shared" si="7"/>
        <v/>
      </c>
      <c r="AQ12" s="342"/>
      <c r="AR12" s="342"/>
      <c r="AS12" s="328"/>
      <c r="AT12" s="479">
        <f t="shared" si="0"/>
        <v>1.228515625</v>
      </c>
      <c r="AU12" s="331" t="str">
        <f t="shared" si="8"/>
        <v/>
      </c>
      <c r="AV12" s="479" t="str">
        <f t="shared" si="9"/>
        <v/>
      </c>
      <c r="AW12" s="312"/>
      <c r="AX12" s="164"/>
      <c r="AY12" s="313"/>
      <c r="AZ12" s="355"/>
      <c r="BA12" s="356"/>
      <c r="BB12" s="356"/>
      <c r="BC12" s="347"/>
      <c r="BD12" s="347"/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v>4.032258064516129</v>
      </c>
      <c r="BS12" s="468">
        <v>9</v>
      </c>
      <c r="BT12" s="469">
        <f t="shared" si="10"/>
        <v>225</v>
      </c>
      <c r="BU12" s="469" t="str">
        <f t="shared" si="1"/>
        <v/>
      </c>
      <c r="BV12" s="470">
        <f t="shared" si="11"/>
        <v>0.79802180510284371</v>
      </c>
      <c r="BW12" s="471">
        <v>1</v>
      </c>
      <c r="BX12" s="471">
        <v>900</v>
      </c>
      <c r="BY12" s="469" t="str">
        <f t="shared" si="12"/>
        <v/>
      </c>
    </row>
    <row r="13" spans="1:264" s="34" customFormat="1" ht="24.9" customHeight="1" x14ac:dyDescent="0.3">
      <c r="A13" s="223" t="s">
        <v>51</v>
      </c>
      <c r="B13" s="226">
        <v>5</v>
      </c>
      <c r="C13" s="162">
        <v>286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3"/>
        <v/>
      </c>
      <c r="AA13" s="331" t="str">
        <f t="shared" si="13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/>
      <c r="AM13" s="245"/>
      <c r="AN13" s="245"/>
      <c r="AO13" s="162"/>
      <c r="AP13" s="331" t="str">
        <f t="shared" si="7"/>
        <v/>
      </c>
      <c r="AQ13" s="342"/>
      <c r="AR13" s="342"/>
      <c r="AS13" s="328"/>
      <c r="AT13" s="479">
        <f t="shared" si="0"/>
        <v>2.1993006993006992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v>4.032258064516129</v>
      </c>
      <c r="BS13" s="468"/>
      <c r="BT13" s="469">
        <f t="shared" si="10"/>
        <v>0</v>
      </c>
      <c r="BU13" s="469" t="str">
        <f t="shared" si="1"/>
        <v/>
      </c>
      <c r="BV13" s="470">
        <f t="shared" si="11"/>
        <v>1.4098804421385067E-2</v>
      </c>
      <c r="BW13" s="471"/>
      <c r="BX13" s="471"/>
      <c r="BY13" s="469" t="str">
        <f t="shared" si="12"/>
        <v/>
      </c>
    </row>
    <row r="14" spans="1:264" s="34" customFormat="1" ht="24.9" customHeight="1" x14ac:dyDescent="0.3">
      <c r="A14" s="225" t="s">
        <v>52</v>
      </c>
      <c r="B14" s="226">
        <v>6</v>
      </c>
      <c r="C14" s="162">
        <v>286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3"/>
        <v/>
      </c>
      <c r="AA14" s="331" t="str">
        <f t="shared" si="13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/>
      <c r="AM14" s="245"/>
      <c r="AN14" s="245"/>
      <c r="AO14" s="162"/>
      <c r="AP14" s="331" t="str">
        <f t="shared" si="7"/>
        <v/>
      </c>
      <c r="AQ14" s="342"/>
      <c r="AR14" s="342"/>
      <c r="AS14" s="328"/>
      <c r="AT14" s="479">
        <f t="shared" si="0"/>
        <v>2.1993006993006992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v>4.032258064516129</v>
      </c>
      <c r="BS14" s="468"/>
      <c r="BT14" s="469">
        <f t="shared" si="10"/>
        <v>0</v>
      </c>
      <c r="BU14" s="469" t="str">
        <f t="shared" si="1"/>
        <v/>
      </c>
      <c r="BV14" s="470">
        <f t="shared" si="11"/>
        <v>1.4098804421385067E-2</v>
      </c>
      <c r="BW14" s="471"/>
      <c r="BX14" s="471"/>
      <c r="BY14" s="469" t="str">
        <f t="shared" si="12"/>
        <v/>
      </c>
    </row>
    <row r="15" spans="1:264" s="34" customFormat="1" ht="24.9" customHeight="1" x14ac:dyDescent="0.3">
      <c r="A15" s="225" t="s">
        <v>53</v>
      </c>
      <c r="B15" s="226">
        <v>7</v>
      </c>
      <c r="C15" s="162">
        <v>323</v>
      </c>
      <c r="D15" s="162"/>
      <c r="E15" s="159">
        <v>7.11</v>
      </c>
      <c r="F15" s="159">
        <v>7.11</v>
      </c>
      <c r="G15" s="158">
        <v>2760</v>
      </c>
      <c r="H15" s="158">
        <v>2270</v>
      </c>
      <c r="I15" s="297">
        <v>385</v>
      </c>
      <c r="J15" s="297">
        <v>18</v>
      </c>
      <c r="K15" s="457">
        <f t="shared" si="2"/>
        <v>95.324675324675326</v>
      </c>
      <c r="L15" s="297">
        <v>790</v>
      </c>
      <c r="M15" s="297">
        <v>18</v>
      </c>
      <c r="N15" s="457">
        <f t="shared" si="3"/>
        <v>97.721518987341767</v>
      </c>
      <c r="O15" s="297">
        <v>1317</v>
      </c>
      <c r="P15" s="297">
        <v>88</v>
      </c>
      <c r="Q15" s="457">
        <f t="shared" si="4"/>
        <v>93.318147304479879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3"/>
        <v/>
      </c>
      <c r="AA15" s="331" t="str">
        <f t="shared" si="13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>
        <v>24.7</v>
      </c>
      <c r="AM15" s="245">
        <v>0.04</v>
      </c>
      <c r="AN15" s="245"/>
      <c r="AO15" s="162">
        <v>960</v>
      </c>
      <c r="AP15" s="331">
        <f t="shared" si="7"/>
        <v>430.49327354260089</v>
      </c>
      <c r="AQ15" s="342">
        <v>2230</v>
      </c>
      <c r="AR15" s="342">
        <v>9340</v>
      </c>
      <c r="AS15" s="328">
        <v>88.15</v>
      </c>
      <c r="AT15" s="479">
        <f t="shared" si="0"/>
        <v>1.5804020100502512</v>
      </c>
      <c r="AU15" s="331">
        <f t="shared" si="8"/>
        <v>32.263614333392198</v>
      </c>
      <c r="AV15" s="479">
        <f t="shared" si="9"/>
        <v>0.35426008968609868</v>
      </c>
      <c r="AW15" s="312"/>
      <c r="AX15" s="164"/>
      <c r="AY15" s="313"/>
      <c r="AZ15" s="355"/>
      <c r="BA15" s="356">
        <v>2.4500000000000002</v>
      </c>
      <c r="BB15" s="356">
        <v>1.18</v>
      </c>
      <c r="BC15" s="347"/>
      <c r="BD15" s="347">
        <v>15.23</v>
      </c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v>4.032258064516129</v>
      </c>
      <c r="BS15" s="468">
        <v>3</v>
      </c>
      <c r="BT15" s="469">
        <f t="shared" si="10"/>
        <v>75</v>
      </c>
      <c r="BU15" s="469">
        <f t="shared" si="1"/>
        <v>11343.873469387756</v>
      </c>
      <c r="BV15" s="470">
        <f t="shared" si="11"/>
        <v>0.24468191351243385</v>
      </c>
      <c r="BW15" s="471">
        <v>1</v>
      </c>
      <c r="BX15" s="471">
        <v>960</v>
      </c>
      <c r="BY15" s="469">
        <f t="shared" si="12"/>
        <v>430.49327354260089</v>
      </c>
    </row>
    <row r="16" spans="1:264" s="34" customFormat="1" ht="24.9" customHeight="1" x14ac:dyDescent="0.3">
      <c r="A16" s="225" t="s">
        <v>47</v>
      </c>
      <c r="B16" s="226">
        <v>8</v>
      </c>
      <c r="C16" s="162">
        <v>310</v>
      </c>
      <c r="D16" s="162"/>
      <c r="E16" s="159"/>
      <c r="F16" s="159"/>
      <c r="G16" s="158"/>
      <c r="H16" s="158"/>
      <c r="I16" s="297"/>
      <c r="J16" s="297"/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/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3"/>
        <v/>
      </c>
      <c r="AA16" s="331" t="str">
        <f t="shared" si="13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/>
      <c r="AI16" s="158"/>
      <c r="AJ16" s="158"/>
      <c r="AK16" s="305"/>
      <c r="AL16" s="339"/>
      <c r="AM16" s="245"/>
      <c r="AN16" s="245"/>
      <c r="AO16" s="162">
        <v>940</v>
      </c>
      <c r="AP16" s="331" t="str">
        <f t="shared" si="7"/>
        <v/>
      </c>
      <c r="AQ16" s="342"/>
      <c r="AR16" s="342"/>
      <c r="AS16" s="328"/>
      <c r="AT16" s="479">
        <f t="shared" si="0"/>
        <v>1.6337662337662338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v>4.032258064516129</v>
      </c>
      <c r="BS16" s="468">
        <v>3</v>
      </c>
      <c r="BT16" s="469">
        <f t="shared" si="10"/>
        <v>75</v>
      </c>
      <c r="BU16" s="469" t="str">
        <f t="shared" si="1"/>
        <v/>
      </c>
      <c r="BV16" s="470">
        <f t="shared" si="11"/>
        <v>0.25494276795005205</v>
      </c>
      <c r="BW16" s="471"/>
      <c r="BX16" s="471"/>
      <c r="BY16" s="469" t="str">
        <f t="shared" si="12"/>
        <v/>
      </c>
    </row>
    <row r="17" spans="1:77" s="34" customFormat="1" ht="24.9" customHeight="1" x14ac:dyDescent="0.3">
      <c r="A17" s="225" t="s">
        <v>48</v>
      </c>
      <c r="B17" s="226">
        <v>9</v>
      </c>
      <c r="C17" s="162">
        <v>345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3"/>
        <v/>
      </c>
      <c r="AA17" s="331" t="str">
        <f t="shared" si="13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>
        <v>25.3</v>
      </c>
      <c r="AM17" s="245">
        <v>1.32</v>
      </c>
      <c r="AN17" s="245"/>
      <c r="AO17" s="162">
        <v>910</v>
      </c>
      <c r="AP17" s="331" t="str">
        <f t="shared" si="7"/>
        <v/>
      </c>
      <c r="AQ17" s="342"/>
      <c r="AR17" s="342"/>
      <c r="AS17" s="328"/>
      <c r="AT17" s="479">
        <f t="shared" si="0"/>
        <v>1.4976190476190476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v>4.032258064516129</v>
      </c>
      <c r="BS17" s="468">
        <v>3</v>
      </c>
      <c r="BT17" s="469">
        <f t="shared" si="10"/>
        <v>75</v>
      </c>
      <c r="BU17" s="469" t="str">
        <f t="shared" si="1"/>
        <v/>
      </c>
      <c r="BV17" s="470">
        <f t="shared" si="11"/>
        <v>0.22907900888265545</v>
      </c>
      <c r="BW17" s="471">
        <v>1</v>
      </c>
      <c r="BX17" s="471">
        <v>910</v>
      </c>
      <c r="BY17" s="469" t="str">
        <f t="shared" si="12"/>
        <v/>
      </c>
    </row>
    <row r="18" spans="1:77" s="34" customFormat="1" ht="24.9" customHeight="1" x14ac:dyDescent="0.3">
      <c r="A18" s="225" t="s">
        <v>49</v>
      </c>
      <c r="B18" s="226">
        <v>10</v>
      </c>
      <c r="C18" s="162">
        <v>232</v>
      </c>
      <c r="D18" s="162"/>
      <c r="E18" s="159">
        <v>6.83</v>
      </c>
      <c r="F18" s="159">
        <v>7.03</v>
      </c>
      <c r="G18" s="158">
        <v>2720</v>
      </c>
      <c r="H18" s="158">
        <v>2290</v>
      </c>
      <c r="I18" s="297">
        <v>291</v>
      </c>
      <c r="J18" s="297">
        <v>11</v>
      </c>
      <c r="K18" s="457">
        <f t="shared" si="2"/>
        <v>96.219931271477662</v>
      </c>
      <c r="L18" s="297"/>
      <c r="M18" s="297"/>
      <c r="N18" s="457" t="str">
        <f t="shared" si="3"/>
        <v/>
      </c>
      <c r="O18" s="297">
        <v>2084</v>
      </c>
      <c r="P18" s="297">
        <v>79</v>
      </c>
      <c r="Q18" s="457">
        <f t="shared" si="4"/>
        <v>96.209213051823411</v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3"/>
        <v/>
      </c>
      <c r="AA18" s="331" t="str">
        <f t="shared" si="13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 t="s">
        <v>215</v>
      </c>
      <c r="AI18" s="158" t="s">
        <v>216</v>
      </c>
      <c r="AJ18" s="158" t="s">
        <v>217</v>
      </c>
      <c r="AK18" s="305" t="s">
        <v>217</v>
      </c>
      <c r="AL18" s="339">
        <v>25.6</v>
      </c>
      <c r="AM18" s="245">
        <v>0.62</v>
      </c>
      <c r="AN18" s="245"/>
      <c r="AO18" s="162">
        <v>910</v>
      </c>
      <c r="AP18" s="331" t="str">
        <f t="shared" si="7"/>
        <v/>
      </c>
      <c r="AQ18" s="342"/>
      <c r="AR18" s="342"/>
      <c r="AS18" s="328"/>
      <c r="AT18" s="479">
        <f t="shared" si="0"/>
        <v>1.1823308270676691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v>4.032258064516129</v>
      </c>
      <c r="BS18" s="468">
        <v>12</v>
      </c>
      <c r="BT18" s="469">
        <f t="shared" si="10"/>
        <v>300</v>
      </c>
      <c r="BU18" s="469" t="str">
        <f t="shared" si="1"/>
        <v/>
      </c>
      <c r="BV18" s="470">
        <f t="shared" si="11"/>
        <v>1.310483870967742</v>
      </c>
      <c r="BW18" s="471"/>
      <c r="BX18" s="471"/>
      <c r="BY18" s="469" t="str">
        <f t="shared" si="12"/>
        <v/>
      </c>
    </row>
    <row r="19" spans="1:77" s="34" customFormat="1" ht="24.9" customHeight="1" x14ac:dyDescent="0.3">
      <c r="A19" s="225" t="s">
        <v>50</v>
      </c>
      <c r="B19" s="226">
        <v>11</v>
      </c>
      <c r="C19" s="162">
        <v>247</v>
      </c>
      <c r="D19" s="162"/>
      <c r="E19" s="159"/>
      <c r="F19" s="159"/>
      <c r="G19" s="158"/>
      <c r="H19" s="158"/>
      <c r="I19" s="297"/>
      <c r="J19" s="297"/>
      <c r="K19" s="457" t="str">
        <f t="shared" si="2"/>
        <v/>
      </c>
      <c r="L19" s="297"/>
      <c r="M19" s="297"/>
      <c r="N19" s="457" t="str">
        <f t="shared" si="3"/>
        <v/>
      </c>
      <c r="O19" s="297"/>
      <c r="P19" s="297"/>
      <c r="Q19" s="457" t="str">
        <f t="shared" si="4"/>
        <v/>
      </c>
      <c r="R19" s="297"/>
      <c r="S19" s="297"/>
      <c r="T19" s="159"/>
      <c r="U19" s="159"/>
      <c r="V19" s="159"/>
      <c r="W19" s="159"/>
      <c r="X19" s="159"/>
      <c r="Y19" s="159"/>
      <c r="Z19" s="331" t="str">
        <f t="shared" si="13"/>
        <v/>
      </c>
      <c r="AA19" s="331" t="str">
        <f t="shared" si="13"/>
        <v/>
      </c>
      <c r="AB19" s="330" t="str">
        <f t="shared" si="5"/>
        <v/>
      </c>
      <c r="AC19" s="159"/>
      <c r="AD19" s="159"/>
      <c r="AE19" s="175" t="str">
        <f t="shared" si="6"/>
        <v/>
      </c>
      <c r="AF19" s="158"/>
      <c r="AG19" s="158"/>
      <c r="AH19" s="121"/>
      <c r="AI19" s="158"/>
      <c r="AJ19" s="158"/>
      <c r="AK19" s="305"/>
      <c r="AL19" s="339">
        <v>25.9</v>
      </c>
      <c r="AM19" s="245">
        <v>1.33</v>
      </c>
      <c r="AN19" s="245"/>
      <c r="AO19" s="162">
        <v>920</v>
      </c>
      <c r="AP19" s="331" t="str">
        <f t="shared" si="7"/>
        <v/>
      </c>
      <c r="AQ19" s="342"/>
      <c r="AR19" s="342"/>
      <c r="AS19" s="328"/>
      <c r="AT19" s="479">
        <f t="shared" si="0"/>
        <v>1.9534161490683231</v>
      </c>
      <c r="AU19" s="331" t="str">
        <f t="shared" si="8"/>
        <v/>
      </c>
      <c r="AV19" s="479" t="str">
        <f t="shared" si="9"/>
        <v/>
      </c>
      <c r="AW19" s="312"/>
      <c r="AX19" s="164"/>
      <c r="AY19" s="313"/>
      <c r="AZ19" s="355"/>
      <c r="BA19" s="356"/>
      <c r="BB19" s="356"/>
      <c r="BC19" s="347"/>
      <c r="BD19" s="347"/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v>4.032258064516129</v>
      </c>
      <c r="BS19" s="468">
        <v>3</v>
      </c>
      <c r="BT19" s="469">
        <f t="shared" si="10"/>
        <v>75</v>
      </c>
      <c r="BU19" s="469" t="str">
        <f t="shared" si="1"/>
        <v/>
      </c>
      <c r="BV19" s="470">
        <f t="shared" si="11"/>
        <v>0.31996865613164427</v>
      </c>
      <c r="BW19" s="471">
        <v>1</v>
      </c>
      <c r="BX19" s="471">
        <v>920</v>
      </c>
      <c r="BY19" s="469" t="str">
        <f t="shared" si="12"/>
        <v/>
      </c>
    </row>
    <row r="20" spans="1:77" s="34" customFormat="1" ht="24.9" customHeight="1" x14ac:dyDescent="0.3">
      <c r="A20" s="225" t="s">
        <v>51</v>
      </c>
      <c r="B20" s="226">
        <v>12</v>
      </c>
      <c r="C20" s="162">
        <v>247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3"/>
        <v/>
      </c>
      <c r="AA20" s="331" t="str">
        <f t="shared" si="13"/>
        <v/>
      </c>
      <c r="AB20" s="330" t="str">
        <f t="shared" si="5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/>
      <c r="AM20" s="245"/>
      <c r="AN20" s="245"/>
      <c r="AO20" s="162"/>
      <c r="AP20" s="331" t="str">
        <f t="shared" si="7"/>
        <v/>
      </c>
      <c r="AQ20" s="342"/>
      <c r="AR20" s="342"/>
      <c r="AS20" s="328"/>
      <c r="AT20" s="479">
        <f t="shared" si="0"/>
        <v>2.5465587044534415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v>4.032258064516129</v>
      </c>
      <c r="BS20" s="468"/>
      <c r="BT20" s="469">
        <f t="shared" si="10"/>
        <v>0</v>
      </c>
      <c r="BU20" s="469" t="str">
        <f t="shared" si="1"/>
        <v/>
      </c>
      <c r="BV20" s="470">
        <f t="shared" si="11"/>
        <v>1.6324931435287973E-2</v>
      </c>
      <c r="BW20" s="471"/>
      <c r="BX20" s="471"/>
      <c r="BY20" s="469" t="str">
        <f t="shared" si="12"/>
        <v/>
      </c>
    </row>
    <row r="21" spans="1:77" s="34" customFormat="1" ht="24.9" customHeight="1" x14ac:dyDescent="0.3">
      <c r="A21" s="225" t="s">
        <v>52</v>
      </c>
      <c r="B21" s="226">
        <v>13</v>
      </c>
      <c r="C21" s="162">
        <v>247</v>
      </c>
      <c r="D21" s="162"/>
      <c r="E21" s="159"/>
      <c r="F21" s="159"/>
      <c r="G21" s="158"/>
      <c r="H21" s="158"/>
      <c r="I21" s="297"/>
      <c r="J21" s="297"/>
      <c r="K21" s="457" t="str">
        <f t="shared" si="2"/>
        <v/>
      </c>
      <c r="L21" s="297"/>
      <c r="M21" s="297"/>
      <c r="N21" s="457" t="str">
        <f t="shared" si="3"/>
        <v/>
      </c>
      <c r="O21" s="297"/>
      <c r="P21" s="297"/>
      <c r="Q21" s="457" t="str">
        <f t="shared" si="4"/>
        <v/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3"/>
        <v/>
      </c>
      <c r="AA21" s="331" t="str">
        <f t="shared" si="13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/>
      <c r="AI21" s="158"/>
      <c r="AJ21" s="158"/>
      <c r="AK21" s="305"/>
      <c r="AL21" s="339"/>
      <c r="AM21" s="245"/>
      <c r="AN21" s="245"/>
      <c r="AO21" s="162"/>
      <c r="AP21" s="331" t="str">
        <f t="shared" si="7"/>
        <v/>
      </c>
      <c r="AQ21" s="342"/>
      <c r="AR21" s="342"/>
      <c r="AS21" s="328"/>
      <c r="AT21" s="479">
        <f t="shared" si="0"/>
        <v>2.5465587044534415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v>4.032258064516129</v>
      </c>
      <c r="BS21" s="468"/>
      <c r="BT21" s="469">
        <f t="shared" si="10"/>
        <v>0</v>
      </c>
      <c r="BU21" s="469" t="str">
        <f t="shared" si="1"/>
        <v/>
      </c>
      <c r="BV21" s="470">
        <f t="shared" si="11"/>
        <v>1.6324931435287973E-2</v>
      </c>
      <c r="BW21" s="471"/>
      <c r="BX21" s="471"/>
      <c r="BY21" s="469" t="str">
        <f t="shared" si="12"/>
        <v/>
      </c>
    </row>
    <row r="22" spans="1:77" s="34" customFormat="1" ht="24.9" customHeight="1" x14ac:dyDescent="0.3">
      <c r="A22" s="225" t="s">
        <v>53</v>
      </c>
      <c r="B22" s="226">
        <v>14</v>
      </c>
      <c r="C22" s="162">
        <v>250</v>
      </c>
      <c r="D22" s="162"/>
      <c r="E22" s="159">
        <v>6.85</v>
      </c>
      <c r="F22" s="159">
        <v>7.05</v>
      </c>
      <c r="G22" s="158">
        <v>2720</v>
      </c>
      <c r="H22" s="158">
        <v>2300</v>
      </c>
      <c r="I22" s="297">
        <v>517</v>
      </c>
      <c r="J22" s="297">
        <v>8</v>
      </c>
      <c r="K22" s="457">
        <f t="shared" si="2"/>
        <v>98.452611218568663</v>
      </c>
      <c r="L22" s="297">
        <v>670</v>
      </c>
      <c r="M22" s="297">
        <v>10</v>
      </c>
      <c r="N22" s="457">
        <f t="shared" si="3"/>
        <v>98.507462686567166</v>
      </c>
      <c r="O22" s="297">
        <v>1113</v>
      </c>
      <c r="P22" s="297">
        <v>47</v>
      </c>
      <c r="Q22" s="457">
        <f t="shared" si="4"/>
        <v>95.777178796046726</v>
      </c>
      <c r="R22" s="297">
        <v>50.699999999999996</v>
      </c>
      <c r="S22" s="297">
        <v>13.700000000000001</v>
      </c>
      <c r="T22" s="159">
        <v>39.4</v>
      </c>
      <c r="U22" s="159">
        <v>6.7</v>
      </c>
      <c r="V22" s="159">
        <v>0.6</v>
      </c>
      <c r="W22" s="159">
        <v>1.1000000000000001</v>
      </c>
      <c r="X22" s="159">
        <v>0</v>
      </c>
      <c r="Y22" s="159">
        <v>0</v>
      </c>
      <c r="Z22" s="331">
        <f t="shared" si="13"/>
        <v>51.3</v>
      </c>
      <c r="AA22" s="331">
        <f t="shared" si="13"/>
        <v>14.8</v>
      </c>
      <c r="AB22" s="330">
        <f t="shared" si="5"/>
        <v>71.150097465886944</v>
      </c>
      <c r="AC22" s="159">
        <v>9.5</v>
      </c>
      <c r="AD22" s="159">
        <v>4.9000000000000004</v>
      </c>
      <c r="AE22" s="175">
        <f t="shared" si="6"/>
        <v>48.421052631578945</v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>
        <v>26.5</v>
      </c>
      <c r="AM22" s="245">
        <v>0.74</v>
      </c>
      <c r="AN22" s="245"/>
      <c r="AO22" s="162">
        <v>950</v>
      </c>
      <c r="AP22" s="331">
        <f t="shared" si="7"/>
        <v>439.81481481481484</v>
      </c>
      <c r="AQ22" s="342">
        <v>2160</v>
      </c>
      <c r="AR22" s="342">
        <v>8133</v>
      </c>
      <c r="AS22" s="328">
        <v>86.74</v>
      </c>
      <c r="AT22" s="479">
        <f t="shared" si="0"/>
        <v>1.6773333333333333</v>
      </c>
      <c r="AU22" s="331">
        <f t="shared" si="8"/>
        <v>39.04771352416271</v>
      </c>
      <c r="AV22" s="479">
        <f t="shared" si="9"/>
        <v>0.31018518518518517</v>
      </c>
      <c r="AW22" s="312"/>
      <c r="AX22" s="164"/>
      <c r="AY22" s="313"/>
      <c r="AZ22" s="355"/>
      <c r="BA22" s="356">
        <v>2.1800000000000002</v>
      </c>
      <c r="BB22" s="356">
        <v>1.08</v>
      </c>
      <c r="BC22" s="347">
        <v>11.22</v>
      </c>
      <c r="BD22" s="347">
        <v>15.02</v>
      </c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v>4.032258064516129</v>
      </c>
      <c r="BS22" s="468">
        <v>5</v>
      </c>
      <c r="BT22" s="469">
        <f t="shared" si="10"/>
        <v>125</v>
      </c>
      <c r="BU22" s="469">
        <f t="shared" si="1"/>
        <v>6345.0000000000009</v>
      </c>
      <c r="BV22" s="470">
        <f t="shared" si="11"/>
        <v>0.5161290322580645</v>
      </c>
      <c r="BW22" s="471">
        <v>1</v>
      </c>
      <c r="BX22" s="471">
        <v>950</v>
      </c>
      <c r="BY22" s="469">
        <f t="shared" si="12"/>
        <v>439.81481481481484</v>
      </c>
    </row>
    <row r="23" spans="1:77" s="34" customFormat="1" ht="24.9" customHeight="1" x14ac:dyDescent="0.3">
      <c r="A23" s="225" t="s">
        <v>47</v>
      </c>
      <c r="B23" s="226">
        <v>15</v>
      </c>
      <c r="C23" s="162">
        <v>250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3"/>
        <v/>
      </c>
      <c r="AA23" s="331" t="str">
        <f t="shared" si="13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/>
      <c r="AM23" s="245"/>
      <c r="AN23" s="245"/>
      <c r="AO23" s="162">
        <v>960</v>
      </c>
      <c r="AP23" s="331" t="str">
        <f t="shared" si="7"/>
        <v/>
      </c>
      <c r="AQ23" s="342"/>
      <c r="AR23" s="342"/>
      <c r="AS23" s="328"/>
      <c r="AT23" s="479">
        <f t="shared" si="0"/>
        <v>2.516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v>4.032258064516129</v>
      </c>
      <c r="BS23" s="468"/>
      <c r="BT23" s="469">
        <f t="shared" si="10"/>
        <v>0</v>
      </c>
      <c r="BU23" s="469" t="str">
        <f t="shared" si="1"/>
        <v/>
      </c>
      <c r="BV23" s="470">
        <f t="shared" si="11"/>
        <v>1.6129032258064516E-2</v>
      </c>
      <c r="BW23" s="471"/>
      <c r="BX23" s="471"/>
      <c r="BY23" s="469" t="str">
        <f t="shared" si="12"/>
        <v/>
      </c>
    </row>
    <row r="24" spans="1:77" s="34" customFormat="1" ht="24.9" customHeight="1" x14ac:dyDescent="0.3">
      <c r="A24" s="225" t="s">
        <v>48</v>
      </c>
      <c r="B24" s="226">
        <v>16</v>
      </c>
      <c r="C24" s="162">
        <v>247</v>
      </c>
      <c r="D24" s="162"/>
      <c r="E24" s="159">
        <v>6.9</v>
      </c>
      <c r="F24" s="159">
        <v>7.1</v>
      </c>
      <c r="G24" s="158">
        <v>2850</v>
      </c>
      <c r="H24" s="158">
        <v>2170</v>
      </c>
      <c r="I24" s="297">
        <v>290</v>
      </c>
      <c r="J24" s="297">
        <v>13</v>
      </c>
      <c r="K24" s="457">
        <f t="shared" si="2"/>
        <v>95.517241379310349</v>
      </c>
      <c r="L24" s="297">
        <v>588</v>
      </c>
      <c r="M24" s="297">
        <v>8.1</v>
      </c>
      <c r="N24" s="457">
        <f t="shared" si="3"/>
        <v>98.622448979591837</v>
      </c>
      <c r="O24" s="297">
        <v>1160</v>
      </c>
      <c r="P24" s="297">
        <v>39</v>
      </c>
      <c r="Q24" s="457">
        <f t="shared" si="4"/>
        <v>96.637931034482762</v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3"/>
        <v/>
      </c>
      <c r="AA24" s="331" t="str">
        <f t="shared" si="13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 t="s">
        <v>215</v>
      </c>
      <c r="AI24" s="158" t="s">
        <v>218</v>
      </c>
      <c r="AJ24" s="158" t="s">
        <v>217</v>
      </c>
      <c r="AK24" s="305" t="s">
        <v>217</v>
      </c>
      <c r="AL24" s="339">
        <v>26.4</v>
      </c>
      <c r="AM24" s="245">
        <v>0.02</v>
      </c>
      <c r="AN24" s="245"/>
      <c r="AO24" s="162">
        <v>970</v>
      </c>
      <c r="AP24" s="331" t="str">
        <f t="shared" si="7"/>
        <v/>
      </c>
      <c r="AQ24" s="342"/>
      <c r="AR24" s="342"/>
      <c r="AS24" s="328"/>
      <c r="AT24" s="479">
        <f t="shared" si="0"/>
        <v>1.9534161490683231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v>4.032258064516129</v>
      </c>
      <c r="BS24" s="468">
        <v>3</v>
      </c>
      <c r="BT24" s="469">
        <f t="shared" si="10"/>
        <v>75</v>
      </c>
      <c r="BU24" s="469" t="str">
        <f t="shared" si="1"/>
        <v/>
      </c>
      <c r="BV24" s="470">
        <f t="shared" si="11"/>
        <v>0.31996865613164427</v>
      </c>
      <c r="BW24" s="471">
        <v>1</v>
      </c>
      <c r="BX24" s="471">
        <v>970</v>
      </c>
      <c r="BY24" s="469" t="str">
        <f t="shared" si="12"/>
        <v/>
      </c>
    </row>
    <row r="25" spans="1:77" s="34" customFormat="1" ht="24.9" customHeight="1" x14ac:dyDescent="0.3">
      <c r="A25" s="225" t="s">
        <v>49</v>
      </c>
      <c r="B25" s="226">
        <v>17</v>
      </c>
      <c r="C25" s="162">
        <v>249</v>
      </c>
      <c r="D25" s="162"/>
      <c r="E25" s="159">
        <v>6.79</v>
      </c>
      <c r="F25" s="159">
        <v>7.08</v>
      </c>
      <c r="G25" s="158">
        <v>2740</v>
      </c>
      <c r="H25" s="158">
        <v>2270</v>
      </c>
      <c r="I25" s="297">
        <v>495</v>
      </c>
      <c r="J25" s="297">
        <v>15</v>
      </c>
      <c r="K25" s="457">
        <f t="shared" si="2"/>
        <v>96.969696969696969</v>
      </c>
      <c r="L25" s="297"/>
      <c r="M25" s="297"/>
      <c r="N25" s="457" t="str">
        <f t="shared" si="3"/>
        <v/>
      </c>
      <c r="O25" s="297">
        <v>2250</v>
      </c>
      <c r="P25" s="297">
        <v>78</v>
      </c>
      <c r="Q25" s="457">
        <f t="shared" si="4"/>
        <v>96.533333333333331</v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3"/>
        <v/>
      </c>
      <c r="AA25" s="331" t="str">
        <f t="shared" si="13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 t="s">
        <v>215</v>
      </c>
      <c r="AI25" s="158" t="s">
        <v>216</v>
      </c>
      <c r="AJ25" s="158" t="s">
        <v>217</v>
      </c>
      <c r="AK25" s="305" t="s">
        <v>217</v>
      </c>
      <c r="AL25" s="339">
        <v>26.4</v>
      </c>
      <c r="AM25" s="245">
        <v>0</v>
      </c>
      <c r="AN25" s="245"/>
      <c r="AO25" s="162">
        <v>960</v>
      </c>
      <c r="AP25" s="331" t="str">
        <f t="shared" si="7"/>
        <v/>
      </c>
      <c r="AQ25" s="342"/>
      <c r="AR25" s="342"/>
      <c r="AS25" s="328"/>
      <c r="AT25" s="479">
        <f t="shared" si="0"/>
        <v>1.941358024691358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v>4.032258064516129</v>
      </c>
      <c r="BS25" s="468">
        <v>3</v>
      </c>
      <c r="BT25" s="469">
        <f t="shared" si="10"/>
        <v>75</v>
      </c>
      <c r="BU25" s="469" t="str">
        <f t="shared" si="1"/>
        <v/>
      </c>
      <c r="BV25" s="470">
        <f t="shared" si="11"/>
        <v>0.31739862676512504</v>
      </c>
      <c r="BW25" s="471"/>
      <c r="BX25" s="471"/>
      <c r="BY25" s="469" t="str">
        <f t="shared" si="12"/>
        <v/>
      </c>
    </row>
    <row r="26" spans="1:77" s="34" customFormat="1" ht="24.9" customHeight="1" x14ac:dyDescent="0.3">
      <c r="A26" s="225" t="s">
        <v>50</v>
      </c>
      <c r="B26" s="226">
        <v>18</v>
      </c>
      <c r="C26" s="162">
        <v>278</v>
      </c>
      <c r="D26" s="162"/>
      <c r="E26" s="159"/>
      <c r="F26" s="159"/>
      <c r="G26" s="158"/>
      <c r="H26" s="158"/>
      <c r="I26" s="297"/>
      <c r="J26" s="297"/>
      <c r="K26" s="457" t="str">
        <f t="shared" si="2"/>
        <v/>
      </c>
      <c r="L26" s="297"/>
      <c r="M26" s="297"/>
      <c r="N26" s="457" t="str">
        <f t="shared" si="3"/>
        <v/>
      </c>
      <c r="O26" s="297"/>
      <c r="P26" s="297"/>
      <c r="Q26" s="457" t="str">
        <f t="shared" si="4"/>
        <v/>
      </c>
      <c r="R26" s="297"/>
      <c r="S26" s="297"/>
      <c r="T26" s="159"/>
      <c r="U26" s="159"/>
      <c r="V26" s="159"/>
      <c r="W26" s="159"/>
      <c r="X26" s="159"/>
      <c r="Y26" s="159"/>
      <c r="Z26" s="331" t="str">
        <f t="shared" si="13"/>
        <v/>
      </c>
      <c r="AA26" s="331" t="str">
        <f t="shared" si="13"/>
        <v/>
      </c>
      <c r="AB26" s="330" t="str">
        <f t="shared" si="5"/>
        <v/>
      </c>
      <c r="AC26" s="159"/>
      <c r="AD26" s="159"/>
      <c r="AE26" s="175" t="str">
        <f t="shared" si="6"/>
        <v/>
      </c>
      <c r="AF26" s="158"/>
      <c r="AG26" s="158"/>
      <c r="AH26" s="121"/>
      <c r="AI26" s="158"/>
      <c r="AJ26" s="158"/>
      <c r="AK26" s="305"/>
      <c r="AL26" s="339">
        <v>26.5</v>
      </c>
      <c r="AM26" s="245">
        <v>0.01</v>
      </c>
      <c r="AN26" s="245"/>
      <c r="AO26" s="162">
        <v>950</v>
      </c>
      <c r="AP26" s="331" t="str">
        <f t="shared" si="7"/>
        <v/>
      </c>
      <c r="AQ26" s="342"/>
      <c r="AR26" s="342"/>
      <c r="AS26" s="328"/>
      <c r="AT26" s="479">
        <f t="shared" si="0"/>
        <v>1.3158995815899581</v>
      </c>
      <c r="AU26" s="331" t="str">
        <f t="shared" si="8"/>
        <v/>
      </c>
      <c r="AV26" s="479" t="str">
        <f t="shared" si="9"/>
        <v/>
      </c>
      <c r="AW26" s="312"/>
      <c r="AX26" s="164"/>
      <c r="AY26" s="313"/>
      <c r="AZ26" s="355"/>
      <c r="BA26" s="356"/>
      <c r="BB26" s="356"/>
      <c r="BC26" s="347"/>
      <c r="BD26" s="347"/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v>4.032258064516129</v>
      </c>
      <c r="BS26" s="468">
        <v>8</v>
      </c>
      <c r="BT26" s="469">
        <f t="shared" si="10"/>
        <v>200</v>
      </c>
      <c r="BU26" s="469" t="str">
        <f t="shared" si="1"/>
        <v/>
      </c>
      <c r="BV26" s="470">
        <f t="shared" si="11"/>
        <v>0.73392898584358324</v>
      </c>
      <c r="BW26" s="471">
        <v>1</v>
      </c>
      <c r="BX26" s="471">
        <v>950</v>
      </c>
      <c r="BY26" s="469" t="str">
        <f t="shared" si="12"/>
        <v/>
      </c>
    </row>
    <row r="27" spans="1:77" s="34" customFormat="1" ht="24.9" customHeight="1" x14ac:dyDescent="0.3">
      <c r="A27" s="225" t="s">
        <v>51</v>
      </c>
      <c r="B27" s="226">
        <v>19</v>
      </c>
      <c r="C27" s="162">
        <v>278</v>
      </c>
      <c r="D27" s="162"/>
      <c r="E27" s="159"/>
      <c r="F27" s="159"/>
      <c r="G27" s="158"/>
      <c r="H27" s="158"/>
      <c r="I27" s="297"/>
      <c r="J27" s="297"/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/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3"/>
        <v/>
      </c>
      <c r="AA27" s="331" t="str">
        <f t="shared" si="13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/>
      <c r="AI27" s="158"/>
      <c r="AJ27" s="158"/>
      <c r="AK27" s="305"/>
      <c r="AL27" s="339"/>
      <c r="AM27" s="245"/>
      <c r="AN27" s="245"/>
      <c r="AO27" s="162"/>
      <c r="AP27" s="331" t="str">
        <f t="shared" si="7"/>
        <v/>
      </c>
      <c r="AQ27" s="342"/>
      <c r="AR27" s="342"/>
      <c r="AS27" s="328"/>
      <c r="AT27" s="479">
        <f t="shared" si="0"/>
        <v>2.2625899280575541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v>4.032258064516129</v>
      </c>
      <c r="BS27" s="468"/>
      <c r="BT27" s="469">
        <f t="shared" si="10"/>
        <v>0</v>
      </c>
      <c r="BU27" s="469" t="str">
        <f t="shared" si="1"/>
        <v/>
      </c>
      <c r="BV27" s="470">
        <f t="shared" si="11"/>
        <v>1.4504525411928522E-2</v>
      </c>
      <c r="BW27" s="471"/>
      <c r="BX27" s="471"/>
      <c r="BY27" s="469" t="str">
        <f t="shared" si="12"/>
        <v/>
      </c>
    </row>
    <row r="28" spans="1:77" s="34" customFormat="1" ht="24.9" customHeight="1" x14ac:dyDescent="0.3">
      <c r="A28" s="225" t="s">
        <v>52</v>
      </c>
      <c r="B28" s="226">
        <v>20</v>
      </c>
      <c r="C28" s="162">
        <v>277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3"/>
        <v/>
      </c>
      <c r="AA28" s="331" t="str">
        <f t="shared" si="13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339"/>
      <c r="AM28" s="245"/>
      <c r="AN28" s="245"/>
      <c r="AO28" s="162"/>
      <c r="AP28" s="331" t="str">
        <f t="shared" si="7"/>
        <v/>
      </c>
      <c r="AQ28" s="342"/>
      <c r="AR28" s="342"/>
      <c r="AS28" s="328"/>
      <c r="AT28" s="479">
        <f t="shared" si="0"/>
        <v>2.2707581227436822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v>4.032258064516129</v>
      </c>
      <c r="BS28" s="468"/>
      <c r="BT28" s="469">
        <f t="shared" si="10"/>
        <v>0</v>
      </c>
      <c r="BU28" s="469" t="str">
        <f t="shared" si="1"/>
        <v/>
      </c>
      <c r="BV28" s="470">
        <f t="shared" si="11"/>
        <v>1.4556888319552812E-2</v>
      </c>
      <c r="BW28" s="471"/>
      <c r="BX28" s="471"/>
      <c r="BY28" s="469" t="str">
        <f t="shared" si="12"/>
        <v/>
      </c>
    </row>
    <row r="29" spans="1:77" s="34" customFormat="1" ht="24.9" customHeight="1" x14ac:dyDescent="0.3">
      <c r="A29" s="225" t="s">
        <v>53</v>
      </c>
      <c r="B29" s="226">
        <v>21</v>
      </c>
      <c r="C29" s="162">
        <v>278</v>
      </c>
      <c r="D29" s="162"/>
      <c r="E29" s="159">
        <v>6.95</v>
      </c>
      <c r="F29" s="159">
        <v>7.19</v>
      </c>
      <c r="G29" s="158">
        <v>2690</v>
      </c>
      <c r="H29" s="158">
        <v>2460</v>
      </c>
      <c r="I29" s="297">
        <v>707</v>
      </c>
      <c r="J29" s="297">
        <v>16.399999999999999</v>
      </c>
      <c r="K29" s="457">
        <f t="shared" si="2"/>
        <v>97.680339462517679</v>
      </c>
      <c r="L29" s="297">
        <v>1700</v>
      </c>
      <c r="M29" s="297">
        <v>12</v>
      </c>
      <c r="N29" s="457">
        <f t="shared" si="3"/>
        <v>99.294117647058826</v>
      </c>
      <c r="O29" s="297">
        <v>2867</v>
      </c>
      <c r="P29" s="297">
        <v>61</v>
      </c>
      <c r="Q29" s="457">
        <f t="shared" si="4"/>
        <v>97.872340425531917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3"/>
        <v/>
      </c>
      <c r="AA29" s="331" t="str">
        <f t="shared" si="13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 t="s">
        <v>215</v>
      </c>
      <c r="AI29" s="158" t="s">
        <v>216</v>
      </c>
      <c r="AJ29" s="158" t="s">
        <v>217</v>
      </c>
      <c r="AK29" s="305" t="s">
        <v>217</v>
      </c>
      <c r="AL29" s="339">
        <v>27</v>
      </c>
      <c r="AM29" s="245">
        <v>0</v>
      </c>
      <c r="AN29" s="245"/>
      <c r="AO29" s="162">
        <v>990</v>
      </c>
      <c r="AP29" s="331">
        <f t="shared" si="7"/>
        <v>434.21052631578948</v>
      </c>
      <c r="AQ29" s="342">
        <v>2280</v>
      </c>
      <c r="AR29" s="342">
        <v>9000</v>
      </c>
      <c r="AS29" s="328">
        <v>87.73</v>
      </c>
      <c r="AT29" s="479">
        <f t="shared" si="0"/>
        <v>1.7818696883852692</v>
      </c>
      <c r="AU29" s="331">
        <f t="shared" si="8"/>
        <v>35.107387048863529</v>
      </c>
      <c r="AV29" s="479">
        <f t="shared" si="9"/>
        <v>0.74561403508771928</v>
      </c>
      <c r="AW29" s="312"/>
      <c r="AX29" s="164"/>
      <c r="AY29" s="313"/>
      <c r="AZ29" s="355"/>
      <c r="BA29" s="356">
        <v>3.12</v>
      </c>
      <c r="BB29" s="356">
        <v>1.05</v>
      </c>
      <c r="BC29" s="347"/>
      <c r="BD29" s="347">
        <v>14.63</v>
      </c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v>4.032258064516129</v>
      </c>
      <c r="BS29" s="468">
        <v>3</v>
      </c>
      <c r="BT29" s="469">
        <f t="shared" si="10"/>
        <v>75</v>
      </c>
      <c r="BU29" s="469">
        <f t="shared" si="1"/>
        <v>10300.016326530613</v>
      </c>
      <c r="BV29" s="470">
        <f t="shared" si="11"/>
        <v>0.28428869807379903</v>
      </c>
      <c r="BW29" s="471">
        <v>1</v>
      </c>
      <c r="BX29" s="471">
        <v>990</v>
      </c>
      <c r="BY29" s="469">
        <f t="shared" si="12"/>
        <v>434.21052631578948</v>
      </c>
    </row>
    <row r="30" spans="1:77" s="34" customFormat="1" ht="24.9" customHeight="1" x14ac:dyDescent="0.3">
      <c r="A30" s="225" t="s">
        <v>47</v>
      </c>
      <c r="B30" s="226">
        <v>22</v>
      </c>
      <c r="C30" s="162">
        <v>257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3"/>
        <v/>
      </c>
      <c r="AA30" s="331" t="str">
        <f t="shared" si="13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>
        <v>27.1</v>
      </c>
      <c r="AM30" s="245">
        <v>0</v>
      </c>
      <c r="AN30" s="245"/>
      <c r="AO30" s="162">
        <v>990</v>
      </c>
      <c r="AP30" s="331" t="str">
        <f t="shared" si="7"/>
        <v/>
      </c>
      <c r="AQ30" s="342"/>
      <c r="AR30" s="342"/>
      <c r="AS30" s="328"/>
      <c r="AT30" s="479">
        <f t="shared" si="0"/>
        <v>1.8945783132530121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v>4.032258064516129</v>
      </c>
      <c r="BS30" s="468">
        <v>3</v>
      </c>
      <c r="BT30" s="469">
        <f t="shared" si="10"/>
        <v>75</v>
      </c>
      <c r="BU30" s="469" t="str">
        <f t="shared" si="1"/>
        <v/>
      </c>
      <c r="BV30" s="470">
        <f t="shared" si="11"/>
        <v>0.30751851386971257</v>
      </c>
      <c r="BW30" s="471"/>
      <c r="BX30" s="471"/>
      <c r="BY30" s="469" t="str">
        <f t="shared" si="12"/>
        <v/>
      </c>
    </row>
    <row r="31" spans="1:77" s="34" customFormat="1" ht="24.9" customHeight="1" x14ac:dyDescent="0.3">
      <c r="A31" s="225" t="s">
        <v>48</v>
      </c>
      <c r="B31" s="226">
        <v>23</v>
      </c>
      <c r="C31" s="162">
        <v>194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3"/>
        <v/>
      </c>
      <c r="AA31" s="331" t="str">
        <f t="shared" si="13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>
        <v>27.3</v>
      </c>
      <c r="AM31" s="245">
        <v>0</v>
      </c>
      <c r="AN31" s="245"/>
      <c r="AO31" s="162">
        <v>990</v>
      </c>
      <c r="AP31" s="331" t="str">
        <f t="shared" si="7"/>
        <v/>
      </c>
      <c r="AQ31" s="342"/>
      <c r="AR31" s="342"/>
      <c r="AS31" s="328"/>
      <c r="AT31" s="479">
        <f t="shared" si="0"/>
        <v>2.5778688524590163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v>4.032258064516129</v>
      </c>
      <c r="BS31" s="468">
        <v>2</v>
      </c>
      <c r="BT31" s="469">
        <f t="shared" si="10"/>
        <v>50</v>
      </c>
      <c r="BU31" s="469" t="str">
        <f t="shared" si="1"/>
        <v/>
      </c>
      <c r="BV31" s="470">
        <f t="shared" si="11"/>
        <v>0.27851679414699038</v>
      </c>
      <c r="BW31" s="471">
        <v>2</v>
      </c>
      <c r="BX31" s="471">
        <v>800</v>
      </c>
      <c r="BY31" s="469" t="str">
        <f t="shared" si="12"/>
        <v/>
      </c>
    </row>
    <row r="32" spans="1:77" s="34" customFormat="1" ht="24.9" customHeight="1" x14ac:dyDescent="0.3">
      <c r="A32" s="225" t="s">
        <v>49</v>
      </c>
      <c r="B32" s="226">
        <v>24</v>
      </c>
      <c r="C32" s="162">
        <v>321</v>
      </c>
      <c r="D32" s="162"/>
      <c r="E32" s="159">
        <v>6.78</v>
      </c>
      <c r="F32" s="159">
        <v>7.15</v>
      </c>
      <c r="G32" s="158">
        <v>2710</v>
      </c>
      <c r="H32" s="158">
        <v>2580</v>
      </c>
      <c r="I32" s="297">
        <v>575</v>
      </c>
      <c r="J32" s="297">
        <v>34</v>
      </c>
      <c r="K32" s="457">
        <f t="shared" si="2"/>
        <v>94.086956521739125</v>
      </c>
      <c r="L32" s="297"/>
      <c r="M32" s="297"/>
      <c r="N32" s="457" t="str">
        <f t="shared" si="3"/>
        <v/>
      </c>
      <c r="O32" s="297">
        <v>2588</v>
      </c>
      <c r="P32" s="297">
        <v>83</v>
      </c>
      <c r="Q32" s="457">
        <f t="shared" si="4"/>
        <v>96.792890262751158</v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3"/>
        <v/>
      </c>
      <c r="AA32" s="331" t="str">
        <f t="shared" si="13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 t="s">
        <v>215</v>
      </c>
      <c r="AI32" s="158" t="s">
        <v>216</v>
      </c>
      <c r="AJ32" s="158" t="s">
        <v>217</v>
      </c>
      <c r="AK32" s="305" t="s">
        <v>217</v>
      </c>
      <c r="AL32" s="339">
        <v>27.8</v>
      </c>
      <c r="AM32" s="245">
        <v>0</v>
      </c>
      <c r="AN32" s="245"/>
      <c r="AO32" s="162">
        <v>900</v>
      </c>
      <c r="AP32" s="331" t="str">
        <f t="shared" si="7"/>
        <v/>
      </c>
      <c r="AQ32" s="342"/>
      <c r="AR32" s="342"/>
      <c r="AS32" s="328"/>
      <c r="AT32" s="479">
        <f t="shared" si="0"/>
        <v>1.5883838383838385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v>4.032258064516129</v>
      </c>
      <c r="BS32" s="468">
        <v>3</v>
      </c>
      <c r="BT32" s="469">
        <f t="shared" si="10"/>
        <v>75</v>
      </c>
      <c r="BU32" s="469" t="str">
        <f t="shared" si="1"/>
        <v/>
      </c>
      <c r="BV32" s="470">
        <f t="shared" si="11"/>
        <v>0.2462064114159381</v>
      </c>
      <c r="BW32" s="471"/>
      <c r="BX32" s="471"/>
      <c r="BY32" s="469" t="str">
        <f t="shared" si="12"/>
        <v/>
      </c>
    </row>
    <row r="33" spans="1:77" s="34" customFormat="1" ht="24.9" customHeight="1" x14ac:dyDescent="0.3">
      <c r="A33" s="225" t="s">
        <v>50</v>
      </c>
      <c r="B33" s="226">
        <v>25</v>
      </c>
      <c r="C33" s="162">
        <v>335</v>
      </c>
      <c r="D33" s="162"/>
      <c r="E33" s="159"/>
      <c r="F33" s="159"/>
      <c r="G33" s="158"/>
      <c r="H33" s="158"/>
      <c r="I33" s="297"/>
      <c r="J33" s="297"/>
      <c r="K33" s="457" t="str">
        <f t="shared" si="2"/>
        <v/>
      </c>
      <c r="L33" s="297"/>
      <c r="M33" s="297"/>
      <c r="N33" s="457" t="str">
        <f t="shared" si="3"/>
        <v/>
      </c>
      <c r="O33" s="297"/>
      <c r="P33" s="297"/>
      <c r="Q33" s="457" t="str">
        <f t="shared" si="4"/>
        <v/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3"/>
        <v/>
      </c>
      <c r="AA33" s="331" t="str">
        <f t="shared" si="13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/>
      <c r="AI33" s="158"/>
      <c r="AJ33" s="158"/>
      <c r="AK33" s="305"/>
      <c r="AL33" s="339"/>
      <c r="AM33" s="245"/>
      <c r="AN33" s="245"/>
      <c r="AO33" s="162">
        <v>840</v>
      </c>
      <c r="AP33" s="331" t="str">
        <f t="shared" si="7"/>
        <v/>
      </c>
      <c r="AQ33" s="342"/>
      <c r="AR33" s="342"/>
      <c r="AS33" s="328"/>
      <c r="AT33" s="479">
        <f t="shared" si="0"/>
        <v>1.1232142857142857</v>
      </c>
      <c r="AU33" s="331" t="str">
        <f t="shared" si="8"/>
        <v/>
      </c>
      <c r="AV33" s="479" t="str">
        <f t="shared" si="9"/>
        <v/>
      </c>
      <c r="AW33" s="312"/>
      <c r="AX33" s="164"/>
      <c r="AY33" s="313"/>
      <c r="AZ33" s="355"/>
      <c r="BA33" s="356"/>
      <c r="BB33" s="356"/>
      <c r="BC33" s="347"/>
      <c r="BD33" s="347"/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v>4.032258064516129</v>
      </c>
      <c r="BS33" s="468">
        <v>9</v>
      </c>
      <c r="BT33" s="469">
        <f t="shared" si="10"/>
        <v>225</v>
      </c>
      <c r="BU33" s="469" t="str">
        <f t="shared" si="1"/>
        <v/>
      </c>
      <c r="BV33" s="470">
        <f t="shared" si="11"/>
        <v>0.68367838228213773</v>
      </c>
      <c r="BW33" s="471"/>
      <c r="BX33" s="471"/>
      <c r="BY33" s="469" t="str">
        <f t="shared" si="12"/>
        <v/>
      </c>
    </row>
    <row r="34" spans="1:77" s="34" customFormat="1" ht="24.9" customHeight="1" x14ac:dyDescent="0.3">
      <c r="A34" s="225" t="s">
        <v>51</v>
      </c>
      <c r="B34" s="226">
        <v>26</v>
      </c>
      <c r="C34" s="162">
        <v>335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3"/>
        <v/>
      </c>
      <c r="AA34" s="331" t="str">
        <f t="shared" si="13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/>
      <c r="AM34" s="245"/>
      <c r="AN34" s="245"/>
      <c r="AO34" s="162"/>
      <c r="AP34" s="331" t="str">
        <f t="shared" si="7"/>
        <v/>
      </c>
      <c r="AQ34" s="342"/>
      <c r="AR34" s="342"/>
      <c r="AS34" s="328"/>
      <c r="AT34" s="479">
        <f t="shared" si="0"/>
        <v>1.8776119402985074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v>4.032258064516129</v>
      </c>
      <c r="BS34" s="468"/>
      <c r="BT34" s="469">
        <f t="shared" si="10"/>
        <v>0</v>
      </c>
      <c r="BU34" s="469" t="str">
        <f t="shared" si="1"/>
        <v/>
      </c>
      <c r="BV34" s="470">
        <f t="shared" si="11"/>
        <v>1.2036591237361579E-2</v>
      </c>
      <c r="BW34" s="471"/>
      <c r="BX34" s="471"/>
      <c r="BY34" s="469" t="str">
        <f t="shared" si="12"/>
        <v/>
      </c>
    </row>
    <row r="35" spans="1:77" s="34" customFormat="1" ht="24.9" customHeight="1" x14ac:dyDescent="0.3">
      <c r="A35" s="225" t="s">
        <v>52</v>
      </c>
      <c r="B35" s="226">
        <v>27</v>
      </c>
      <c r="C35" s="162">
        <v>335</v>
      </c>
      <c r="D35" s="162"/>
      <c r="E35" s="159"/>
      <c r="F35" s="159"/>
      <c r="G35" s="158"/>
      <c r="H35" s="158"/>
      <c r="I35" s="297"/>
      <c r="J35" s="297"/>
      <c r="K35" s="457" t="str">
        <f t="shared" si="2"/>
        <v/>
      </c>
      <c r="L35" s="297"/>
      <c r="M35" s="297"/>
      <c r="N35" s="457" t="str">
        <f t="shared" si="3"/>
        <v/>
      </c>
      <c r="O35" s="297"/>
      <c r="P35" s="297"/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3"/>
        <v/>
      </c>
      <c r="AA35" s="331" t="str">
        <f t="shared" si="13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/>
      <c r="AI35" s="158"/>
      <c r="AJ35" s="158"/>
      <c r="AK35" s="305"/>
      <c r="AL35" s="339"/>
      <c r="AM35" s="245"/>
      <c r="AN35" s="245"/>
      <c r="AO35" s="162"/>
      <c r="AP35" s="331" t="str">
        <f t="shared" si="7"/>
        <v/>
      </c>
      <c r="AQ35" s="342"/>
      <c r="AR35" s="342"/>
      <c r="AS35" s="328"/>
      <c r="AT35" s="479">
        <f t="shared" si="0"/>
        <v>1.8776119402985074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v>4.032258064516129</v>
      </c>
      <c r="BS35" s="468"/>
      <c r="BT35" s="469">
        <f t="shared" si="10"/>
        <v>0</v>
      </c>
      <c r="BU35" s="469" t="str">
        <f t="shared" si="1"/>
        <v/>
      </c>
      <c r="BV35" s="470">
        <f t="shared" si="11"/>
        <v>1.2036591237361579E-2</v>
      </c>
      <c r="BW35" s="471"/>
      <c r="BX35" s="471"/>
      <c r="BY35" s="469" t="str">
        <f t="shared" si="12"/>
        <v/>
      </c>
    </row>
    <row r="36" spans="1:77" s="34" customFormat="1" ht="24.9" customHeight="1" x14ac:dyDescent="0.3">
      <c r="A36" s="225" t="s">
        <v>53</v>
      </c>
      <c r="B36" s="226">
        <v>28</v>
      </c>
      <c r="C36" s="162">
        <v>103</v>
      </c>
      <c r="D36" s="162"/>
      <c r="E36" s="159">
        <v>6.93</v>
      </c>
      <c r="F36" s="159">
        <v>7.13</v>
      </c>
      <c r="G36" s="158">
        <v>2620</v>
      </c>
      <c r="H36" s="158">
        <v>2540</v>
      </c>
      <c r="I36" s="297">
        <v>207</v>
      </c>
      <c r="J36" s="297">
        <v>40</v>
      </c>
      <c r="K36" s="457">
        <f t="shared" si="2"/>
        <v>80.676328502415458</v>
      </c>
      <c r="L36" s="297">
        <v>2800</v>
      </c>
      <c r="M36" s="297">
        <v>39</v>
      </c>
      <c r="N36" s="457">
        <f t="shared" si="3"/>
        <v>98.607142857142861</v>
      </c>
      <c r="O36" s="297">
        <v>4711</v>
      </c>
      <c r="P36" s="297">
        <v>184</v>
      </c>
      <c r="Q36" s="457">
        <f t="shared" si="4"/>
        <v>96.094247505837401</v>
      </c>
      <c r="R36" s="297">
        <v>47.3</v>
      </c>
      <c r="S36" s="297">
        <v>9.6999999999999993</v>
      </c>
      <c r="T36" s="159">
        <v>37.1</v>
      </c>
      <c r="U36" s="159">
        <v>7.6</v>
      </c>
      <c r="V36" s="159">
        <v>0.7</v>
      </c>
      <c r="W36" s="159">
        <v>1.3</v>
      </c>
      <c r="X36" s="159">
        <v>0</v>
      </c>
      <c r="Y36" s="159">
        <v>0</v>
      </c>
      <c r="Z36" s="331">
        <f t="shared" si="13"/>
        <v>48</v>
      </c>
      <c r="AA36" s="331">
        <f t="shared" si="13"/>
        <v>11</v>
      </c>
      <c r="AB36" s="330">
        <f t="shared" si="5"/>
        <v>77.083333333333343</v>
      </c>
      <c r="AC36" s="159">
        <v>8.6999999999999993</v>
      </c>
      <c r="AD36" s="159">
        <v>6</v>
      </c>
      <c r="AE36" s="175">
        <f t="shared" si="6"/>
        <v>31.034482758620683</v>
      </c>
      <c r="AF36" s="158"/>
      <c r="AG36" s="158"/>
      <c r="AH36" s="121" t="s">
        <v>215</v>
      </c>
      <c r="AI36" s="158" t="s">
        <v>216</v>
      </c>
      <c r="AJ36" s="158" t="s">
        <v>217</v>
      </c>
      <c r="AK36" s="305" t="s">
        <v>217</v>
      </c>
      <c r="AL36" s="339">
        <v>25.9</v>
      </c>
      <c r="AM36" s="245">
        <v>0</v>
      </c>
      <c r="AN36" s="245"/>
      <c r="AO36" s="162">
        <v>750</v>
      </c>
      <c r="AP36" s="331">
        <f t="shared" si="7"/>
        <v>334.82142857142856</v>
      </c>
      <c r="AQ36" s="342">
        <v>2240</v>
      </c>
      <c r="AR36" s="342">
        <v>10833</v>
      </c>
      <c r="AS36" s="328">
        <v>86.89</v>
      </c>
      <c r="AT36" s="479">
        <f t="shared" si="0"/>
        <v>3.5337078651685392</v>
      </c>
      <c r="AU36" s="331">
        <f t="shared" si="8"/>
        <v>29.475255509179433</v>
      </c>
      <c r="AV36" s="479">
        <f t="shared" si="9"/>
        <v>1.25</v>
      </c>
      <c r="AW36" s="312"/>
      <c r="AX36" s="164"/>
      <c r="AY36" s="313"/>
      <c r="AZ36" s="355"/>
      <c r="BA36" s="356">
        <v>1.34</v>
      </c>
      <c r="BB36" s="356">
        <v>1.05</v>
      </c>
      <c r="BC36" s="347"/>
      <c r="BD36" s="347">
        <v>15.71</v>
      </c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v>4.032258064516129</v>
      </c>
      <c r="BS36" s="468">
        <v>3</v>
      </c>
      <c r="BT36" s="469">
        <f t="shared" si="10"/>
        <v>75</v>
      </c>
      <c r="BU36" s="469">
        <f t="shared" si="1"/>
        <v>5159.3142857142857</v>
      </c>
      <c r="BV36" s="470">
        <f t="shared" si="11"/>
        <v>0.76730347635452556</v>
      </c>
      <c r="BW36" s="471">
        <v>1</v>
      </c>
      <c r="BX36" s="471">
        <v>550</v>
      </c>
      <c r="BY36" s="469">
        <f t="shared" si="12"/>
        <v>245.53571428571428</v>
      </c>
    </row>
    <row r="37" spans="1:77" s="34" customFormat="1" ht="24.9" customHeight="1" x14ac:dyDescent="0.3">
      <c r="A37" s="225" t="s">
        <v>47</v>
      </c>
      <c r="B37" s="226">
        <v>29</v>
      </c>
      <c r="C37" s="162">
        <v>289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3"/>
        <v/>
      </c>
      <c r="AA37" s="331" t="str">
        <f t="shared" si="13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/>
      <c r="AM37" s="245">
        <v>0</v>
      </c>
      <c r="AN37" s="245"/>
      <c r="AO37" s="162">
        <v>700</v>
      </c>
      <c r="AP37" s="331" t="str">
        <f t="shared" si="7"/>
        <v/>
      </c>
      <c r="AQ37" s="342"/>
      <c r="AR37" s="342"/>
      <c r="AS37" s="328"/>
      <c r="AT37" s="479">
        <f t="shared" si="0"/>
        <v>1.8554572271386431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v>4.032258064516129</v>
      </c>
      <c r="BS37" s="468">
        <v>2</v>
      </c>
      <c r="BT37" s="469">
        <f t="shared" si="10"/>
        <v>50</v>
      </c>
      <c r="BU37" s="469" t="str">
        <f t="shared" si="1"/>
        <v/>
      </c>
      <c r="BV37" s="470">
        <f t="shared" si="11"/>
        <v>0.18696283067306618</v>
      </c>
      <c r="BW37" s="471"/>
      <c r="BX37" s="471"/>
      <c r="BY37" s="469" t="str">
        <f t="shared" si="12"/>
        <v/>
      </c>
    </row>
    <row r="38" spans="1:77" s="34" customFormat="1" ht="24.9" customHeight="1" x14ac:dyDescent="0.3">
      <c r="A38" s="225" t="s">
        <v>48</v>
      </c>
      <c r="B38" s="226">
        <v>30</v>
      </c>
      <c r="C38" s="162">
        <v>256</v>
      </c>
      <c r="D38" s="162"/>
      <c r="E38" s="159"/>
      <c r="F38" s="159">
        <v>7.2</v>
      </c>
      <c r="G38" s="158"/>
      <c r="H38" s="158">
        <v>2400</v>
      </c>
      <c r="I38" s="297"/>
      <c r="J38" s="297">
        <v>33</v>
      </c>
      <c r="K38" s="457" t="str">
        <f t="shared" si="2"/>
        <v/>
      </c>
      <c r="L38" s="297"/>
      <c r="M38" s="297">
        <v>114</v>
      </c>
      <c r="N38" s="457" t="str">
        <f t="shared" si="3"/>
        <v/>
      </c>
      <c r="O38" s="297"/>
      <c r="P38" s="297">
        <v>343</v>
      </c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3"/>
        <v/>
      </c>
      <c r="AA38" s="331" t="str">
        <f t="shared" si="13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 t="s">
        <v>215</v>
      </c>
      <c r="AI38" s="158" t="s">
        <v>218</v>
      </c>
      <c r="AJ38" s="158" t="s">
        <v>217</v>
      </c>
      <c r="AK38" s="305" t="s">
        <v>217</v>
      </c>
      <c r="AL38" s="339">
        <v>25.5</v>
      </c>
      <c r="AM38" s="245">
        <v>0.15</v>
      </c>
      <c r="AN38" s="245"/>
      <c r="AO38" s="162">
        <v>610</v>
      </c>
      <c r="AP38" s="331" t="str">
        <f t="shared" si="7"/>
        <v/>
      </c>
      <c r="AQ38" s="342"/>
      <c r="AR38" s="342"/>
      <c r="AS38" s="328"/>
      <c r="AT38" s="479">
        <f t="shared" si="0"/>
        <v>1.9003021148036254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v>4.032258064516129</v>
      </c>
      <c r="BS38" s="468">
        <v>3</v>
      </c>
      <c r="BT38" s="469">
        <f t="shared" si="10"/>
        <v>75</v>
      </c>
      <c r="BU38" s="469" t="str">
        <f t="shared" si="1"/>
        <v/>
      </c>
      <c r="BV38" s="470">
        <f t="shared" si="11"/>
        <v>0.30871975806451613</v>
      </c>
      <c r="BW38" s="471"/>
      <c r="BX38" s="471"/>
      <c r="BY38" s="469" t="str">
        <f t="shared" si="12"/>
        <v/>
      </c>
    </row>
    <row r="39" spans="1:77" s="34" customFormat="1" ht="24.9" customHeight="1" thickBot="1" x14ac:dyDescent="0.35">
      <c r="A39" s="227" t="s">
        <v>49</v>
      </c>
      <c r="B39" s="228">
        <v>31</v>
      </c>
      <c r="C39" s="165">
        <v>271</v>
      </c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3"/>
        <v/>
      </c>
      <c r="AA39" s="331" t="str">
        <f t="shared" si="13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>
        <v>25.4</v>
      </c>
      <c r="AM39" s="246"/>
      <c r="AN39" s="246"/>
      <c r="AO39" s="165">
        <v>550</v>
      </c>
      <c r="AP39" s="331" t="str">
        <f t="shared" si="7"/>
        <v/>
      </c>
      <c r="AQ39" s="343"/>
      <c r="AR39" s="343"/>
      <c r="AS39" s="329"/>
      <c r="AT39" s="479">
        <f t="shared" si="0"/>
        <v>1.8179190751445087</v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>
        <v>4.032258064516129</v>
      </c>
      <c r="BS39" s="468">
        <v>3</v>
      </c>
      <c r="BT39" s="469">
        <f t="shared" si="10"/>
        <v>75</v>
      </c>
      <c r="BU39" s="469" t="str">
        <f t="shared" si="1"/>
        <v/>
      </c>
      <c r="BV39" s="470">
        <f t="shared" si="11"/>
        <v>0.29163194857755032</v>
      </c>
      <c r="BW39" s="471"/>
      <c r="BX39" s="471"/>
      <c r="BY39" s="469" t="str">
        <f t="shared" si="12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8332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32.546878505954197</v>
      </c>
      <c r="AV40" s="174"/>
      <c r="AW40" s="334" t="str">
        <f t="shared" ref="AW40:AY40" si="14">IF(SUM(AW9:AW39)=0,"",SUM(AW9:AW39))</f>
        <v/>
      </c>
      <c r="AX40" s="335" t="str">
        <f t="shared" si="14"/>
        <v/>
      </c>
      <c r="AY40" s="336" t="str">
        <f t="shared" si="14"/>
        <v/>
      </c>
      <c r="AZ40" s="359" t="str">
        <f>IF(SUM(AZ9:AZ39)=0,"",SUM(AZ9:AZ39))</f>
        <v/>
      </c>
      <c r="BA40" s="360"/>
      <c r="BB40" s="360"/>
      <c r="BC40" s="334">
        <f t="shared" ref="BC40" si="15">IF(SUM(BC9:BC39)=0,"",SUM(BC9:BC39))</f>
        <v>11.22</v>
      </c>
      <c r="BD40" s="360"/>
      <c r="BE40" s="349"/>
      <c r="BF40" s="349">
        <f t="shared" ref="BF40:BP40" si="16">+SUM(BF9:BF39)</f>
        <v>0</v>
      </c>
      <c r="BG40" s="306">
        <f t="shared" si="16"/>
        <v>0</v>
      </c>
      <c r="BH40" s="306">
        <f t="shared" si="16"/>
        <v>0</v>
      </c>
      <c r="BI40" s="306">
        <f t="shared" si="16"/>
        <v>0</v>
      </c>
      <c r="BJ40" s="306">
        <f t="shared" si="16"/>
        <v>0</v>
      </c>
      <c r="BK40" s="306">
        <f t="shared" si="16"/>
        <v>0</v>
      </c>
      <c r="BL40" s="335"/>
      <c r="BM40" s="173">
        <f t="shared" si="16"/>
        <v>0</v>
      </c>
      <c r="BN40" s="306">
        <f t="shared" si="16"/>
        <v>0</v>
      </c>
      <c r="BO40" s="306">
        <f t="shared" si="16"/>
        <v>0</v>
      </c>
      <c r="BP40" s="337">
        <f t="shared" si="16"/>
        <v>0</v>
      </c>
      <c r="BR40" s="472">
        <f>IF(SUM(BR9:BR39)=0,"",SUM(BR9:BR39))</f>
        <v>124.99999999999999</v>
      </c>
      <c r="BS40" s="474"/>
      <c r="BT40" s="473">
        <f>IF(SUM(BT9:BT39)=0,"",SUM(BT9:BT39))</f>
        <v>2275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268.77419354838707</v>
      </c>
      <c r="D41" s="175" t="e">
        <f>+AVERAGE(D9:D39)</f>
        <v>#DIV/0!</v>
      </c>
      <c r="E41" s="175">
        <f t="shared" ref="E41:AE41" si="17">+AVERAGE(E9:E39)</f>
        <v>6.8950000000000005</v>
      </c>
      <c r="F41" s="175">
        <f t="shared" si="17"/>
        <v>7.124545454545455</v>
      </c>
      <c r="G41" s="175">
        <f t="shared" si="17"/>
        <v>2735</v>
      </c>
      <c r="H41" s="175">
        <f t="shared" si="17"/>
        <v>2359.090909090909</v>
      </c>
      <c r="I41" s="175">
        <f t="shared" si="17"/>
        <v>430.1</v>
      </c>
      <c r="J41" s="175">
        <f t="shared" si="17"/>
        <v>20.218181818181819</v>
      </c>
      <c r="K41" s="175">
        <f t="shared" si="17"/>
        <v>94.67963047121097</v>
      </c>
      <c r="L41" s="175">
        <f t="shared" si="17"/>
        <v>1209.6666666666667</v>
      </c>
      <c r="M41" s="175">
        <f t="shared" si="17"/>
        <v>30.728571428571428</v>
      </c>
      <c r="N41" s="175">
        <f t="shared" si="17"/>
        <v>98.463476695297814</v>
      </c>
      <c r="O41" s="175">
        <f t="shared" si="17"/>
        <v>2047.3</v>
      </c>
      <c r="P41" s="175">
        <f t="shared" si="17"/>
        <v>105.90909090909091</v>
      </c>
      <c r="Q41" s="175">
        <f t="shared" si="17"/>
        <v>95.556158519540162</v>
      </c>
      <c r="R41" s="175">
        <f t="shared" si="17"/>
        <v>49</v>
      </c>
      <c r="S41" s="175">
        <f t="shared" si="17"/>
        <v>11.7</v>
      </c>
      <c r="T41" s="175">
        <f t="shared" si="17"/>
        <v>38.25</v>
      </c>
      <c r="U41" s="175">
        <f t="shared" si="17"/>
        <v>7.15</v>
      </c>
      <c r="V41" s="175">
        <f t="shared" si="17"/>
        <v>0.64999999999999991</v>
      </c>
      <c r="W41" s="175">
        <f t="shared" si="17"/>
        <v>1.2000000000000002</v>
      </c>
      <c r="X41" s="175">
        <f t="shared" si="17"/>
        <v>0</v>
      </c>
      <c r="Y41" s="175">
        <f t="shared" si="17"/>
        <v>0</v>
      </c>
      <c r="Z41" s="177">
        <f t="shared" si="17"/>
        <v>49.65</v>
      </c>
      <c r="AA41" s="177">
        <f t="shared" si="17"/>
        <v>12.9</v>
      </c>
      <c r="AB41" s="177">
        <f t="shared" si="17"/>
        <v>74.116715399610143</v>
      </c>
      <c r="AC41" s="177">
        <f t="shared" si="17"/>
        <v>9.1</v>
      </c>
      <c r="AD41" s="177">
        <f t="shared" si="17"/>
        <v>5.45</v>
      </c>
      <c r="AE41" s="177">
        <f t="shared" si="17"/>
        <v>39.727767695099814</v>
      </c>
      <c r="AF41" s="175"/>
      <c r="AG41" s="175"/>
      <c r="AH41" s="175"/>
      <c r="AI41" s="175"/>
      <c r="AJ41" s="175"/>
      <c r="AK41" s="179"/>
      <c r="AL41" s="175">
        <f t="shared" ref="AL41:BE41" si="18">IF(SUM(AL9:AL39)=0,"",AVERAGE(AL9:AL39))</f>
        <v>26.094736842105259</v>
      </c>
      <c r="AM41" s="175">
        <f t="shared" si="18"/>
        <v>0.23263157894736841</v>
      </c>
      <c r="AN41" s="175" t="str">
        <f t="shared" si="18"/>
        <v/>
      </c>
      <c r="AO41" s="175">
        <f t="shared" si="18"/>
        <v>864.3478260869565</v>
      </c>
      <c r="AP41" s="175">
        <f t="shared" si="18"/>
        <v>390.03017081108891</v>
      </c>
      <c r="AQ41" s="175">
        <f t="shared" si="18"/>
        <v>2226</v>
      </c>
      <c r="AR41" s="175">
        <f t="shared" si="18"/>
        <v>9321.2000000000007</v>
      </c>
      <c r="AS41" s="330">
        <f t="shared" si="18"/>
        <v>87.492000000000004</v>
      </c>
      <c r="AT41" s="331">
        <f t="shared" si="18"/>
        <v>1.952400597504595</v>
      </c>
      <c r="AU41" s="332">
        <f>IF(SUM(AU9:AU39)=0,"",AVERAGE(AU9:AU39))</f>
        <v>33.876220879925256</v>
      </c>
      <c r="AV41" s="333">
        <f t="shared" si="18"/>
        <v>0.59597582595576459</v>
      </c>
      <c r="AW41" s="317" t="str">
        <f t="shared" si="18"/>
        <v/>
      </c>
      <c r="AX41" s="177" t="str">
        <f t="shared" si="18"/>
        <v/>
      </c>
      <c r="AY41" s="322" t="str">
        <f t="shared" si="18"/>
        <v/>
      </c>
      <c r="AZ41" s="361" t="str">
        <f t="shared" si="18"/>
        <v/>
      </c>
      <c r="BA41" s="362">
        <f t="shared" si="18"/>
        <v>2.2725000000000004</v>
      </c>
      <c r="BB41" s="362">
        <f t="shared" si="18"/>
        <v>1.0899999999999999</v>
      </c>
      <c r="BC41" s="317">
        <f t="shared" si="18"/>
        <v>11.22</v>
      </c>
      <c r="BD41" s="362">
        <f t="shared" si="18"/>
        <v>15.174000000000001</v>
      </c>
      <c r="BE41" s="332" t="str">
        <f t="shared" si="18"/>
        <v/>
      </c>
      <c r="BF41" s="332" t="e">
        <f t="shared" ref="BF41:BP41" si="19">+AVERAGE(BF9:BF39)</f>
        <v>#DIV/0!</v>
      </c>
      <c r="BG41" s="175" t="e">
        <f t="shared" si="19"/>
        <v>#DIV/0!</v>
      </c>
      <c r="BH41" s="175" t="e">
        <f t="shared" si="19"/>
        <v>#DIV/0!</v>
      </c>
      <c r="BI41" s="175" t="e">
        <f t="shared" si="19"/>
        <v>#DIV/0!</v>
      </c>
      <c r="BJ41" s="175" t="e">
        <f t="shared" si="19"/>
        <v>#DIV/0!</v>
      </c>
      <c r="BK41" s="175" t="e">
        <f t="shared" si="19"/>
        <v>#DIV/0!</v>
      </c>
      <c r="BL41" s="177" t="e">
        <f t="shared" si="19"/>
        <v>#DIV/0!</v>
      </c>
      <c r="BM41" s="176" t="e">
        <f t="shared" si="19"/>
        <v>#DIV/0!</v>
      </c>
      <c r="BN41" s="175" t="e">
        <f t="shared" si="19"/>
        <v>#DIV/0!</v>
      </c>
      <c r="BO41" s="175" t="e">
        <f t="shared" si="19"/>
        <v>#DIV/0!</v>
      </c>
      <c r="BP41" s="178" t="e">
        <f t="shared" si="19"/>
        <v>#DIV/0!</v>
      </c>
      <c r="BR41" s="475">
        <f>IF(SUM(BR9:BR39)=0,"",AVERAGE(BR9:BR39))</f>
        <v>4.032258064516129</v>
      </c>
      <c r="BS41" s="362"/>
      <c r="BT41" s="473">
        <f>IF(SUM(BT9:BT39)=0,"",AVERAGE(BT9:BT39))</f>
        <v>73.387096774193552</v>
      </c>
      <c r="BU41" s="473">
        <f t="shared" si="1"/>
        <v>9553.2252342013799</v>
      </c>
      <c r="BV41" s="473">
        <f>IF(SUM(BV9:BV39)=0,"",AVERAGE(BV9:BV39))</f>
        <v>0.30379849518064117</v>
      </c>
      <c r="BW41" s="473"/>
      <c r="BX41" s="473"/>
      <c r="BY41" s="473">
        <f t="shared" ref="BY41" si="20">IF(SUM(BY9:BY39)=0,"",AVERAGE(BY9:BY39))</f>
        <v>372.17302795394608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103</v>
      </c>
      <c r="D42" s="180">
        <f>+MIN(D9:D39)</f>
        <v>0</v>
      </c>
      <c r="E42" s="180">
        <f t="shared" ref="E42:AE42" si="21">+MIN(E9:E39)</f>
        <v>6.78</v>
      </c>
      <c r="F42" s="180">
        <f t="shared" si="21"/>
        <v>7.03</v>
      </c>
      <c r="G42" s="180">
        <f t="shared" si="21"/>
        <v>2620</v>
      </c>
      <c r="H42" s="180">
        <f t="shared" si="21"/>
        <v>2170</v>
      </c>
      <c r="I42" s="180">
        <f t="shared" si="21"/>
        <v>207</v>
      </c>
      <c r="J42" s="180">
        <f t="shared" si="21"/>
        <v>8</v>
      </c>
      <c r="K42" s="180">
        <f t="shared" si="21"/>
        <v>80.676328502415458</v>
      </c>
      <c r="L42" s="180">
        <f t="shared" si="21"/>
        <v>588</v>
      </c>
      <c r="M42" s="180">
        <f t="shared" si="21"/>
        <v>8.1</v>
      </c>
      <c r="N42" s="180">
        <f t="shared" si="21"/>
        <v>97.721518987341767</v>
      </c>
      <c r="O42" s="180">
        <f t="shared" si="21"/>
        <v>1113</v>
      </c>
      <c r="P42" s="180">
        <f t="shared" si="21"/>
        <v>39</v>
      </c>
      <c r="Q42" s="180">
        <f t="shared" si="21"/>
        <v>92.05020920502092</v>
      </c>
      <c r="R42" s="180">
        <f t="shared" si="21"/>
        <v>47.3</v>
      </c>
      <c r="S42" s="180">
        <f t="shared" si="21"/>
        <v>9.6999999999999993</v>
      </c>
      <c r="T42" s="180">
        <f t="shared" si="21"/>
        <v>37.1</v>
      </c>
      <c r="U42" s="180">
        <f t="shared" si="21"/>
        <v>6.7</v>
      </c>
      <c r="V42" s="180">
        <f t="shared" si="21"/>
        <v>0.6</v>
      </c>
      <c r="W42" s="180">
        <f t="shared" si="21"/>
        <v>1.1000000000000001</v>
      </c>
      <c r="X42" s="180">
        <f t="shared" si="21"/>
        <v>0</v>
      </c>
      <c r="Y42" s="180">
        <f t="shared" si="21"/>
        <v>0</v>
      </c>
      <c r="Z42" s="182">
        <f t="shared" si="21"/>
        <v>48</v>
      </c>
      <c r="AA42" s="182">
        <f t="shared" si="21"/>
        <v>11</v>
      </c>
      <c r="AB42" s="182">
        <f t="shared" si="21"/>
        <v>71.150097465886944</v>
      </c>
      <c r="AC42" s="182">
        <f t="shared" si="21"/>
        <v>8.6999999999999993</v>
      </c>
      <c r="AD42" s="182">
        <f t="shared" si="21"/>
        <v>4.9000000000000004</v>
      </c>
      <c r="AE42" s="182">
        <f t="shared" si="21"/>
        <v>31.034482758620683</v>
      </c>
      <c r="AF42" s="180"/>
      <c r="AG42" s="180"/>
      <c r="AH42" s="180"/>
      <c r="AI42" s="180"/>
      <c r="AJ42" s="180"/>
      <c r="AK42" s="184"/>
      <c r="AL42" s="180">
        <f t="shared" ref="AL42:BE42" si="22">MIN(AL9:AL39)</f>
        <v>24.7</v>
      </c>
      <c r="AM42" s="180">
        <f t="shared" si="22"/>
        <v>0</v>
      </c>
      <c r="AN42" s="180">
        <f t="shared" si="22"/>
        <v>0</v>
      </c>
      <c r="AO42" s="180">
        <f t="shared" si="22"/>
        <v>550</v>
      </c>
      <c r="AP42" s="180">
        <f t="shared" si="22"/>
        <v>310.81081081081084</v>
      </c>
      <c r="AQ42" s="180">
        <f t="shared" si="22"/>
        <v>2160</v>
      </c>
      <c r="AR42" s="180">
        <f t="shared" si="22"/>
        <v>8133</v>
      </c>
      <c r="AS42" s="180">
        <f t="shared" si="22"/>
        <v>86.74</v>
      </c>
      <c r="AT42" s="182">
        <f t="shared" si="22"/>
        <v>1.1232142857142857</v>
      </c>
      <c r="AU42" s="320">
        <f t="shared" si="22"/>
        <v>29.475255509179433</v>
      </c>
      <c r="AV42" s="325">
        <f t="shared" si="22"/>
        <v>0.31018518518518517</v>
      </c>
      <c r="AW42" s="318">
        <f t="shared" si="22"/>
        <v>0</v>
      </c>
      <c r="AX42" s="182">
        <f t="shared" si="22"/>
        <v>0</v>
      </c>
      <c r="AY42" s="323">
        <f t="shared" si="22"/>
        <v>0</v>
      </c>
      <c r="AZ42" s="363">
        <f t="shared" si="22"/>
        <v>0</v>
      </c>
      <c r="BA42" s="364">
        <f t="shared" si="22"/>
        <v>1.34</v>
      </c>
      <c r="BB42" s="364">
        <f t="shared" si="22"/>
        <v>1.05</v>
      </c>
      <c r="BC42" s="318">
        <f t="shared" si="22"/>
        <v>11.22</v>
      </c>
      <c r="BD42" s="364">
        <f t="shared" si="22"/>
        <v>14.63</v>
      </c>
      <c r="BE42" s="350">
        <f t="shared" si="22"/>
        <v>0</v>
      </c>
      <c r="BF42" s="350">
        <f t="shared" ref="BF42:BP42" si="23">+MIN(BF9:BF39)</f>
        <v>0</v>
      </c>
      <c r="BG42" s="180">
        <f t="shared" si="23"/>
        <v>0</v>
      </c>
      <c r="BH42" s="180">
        <f t="shared" si="23"/>
        <v>0</v>
      </c>
      <c r="BI42" s="180">
        <f t="shared" si="23"/>
        <v>0</v>
      </c>
      <c r="BJ42" s="180">
        <f t="shared" si="23"/>
        <v>0</v>
      </c>
      <c r="BK42" s="180">
        <f t="shared" si="23"/>
        <v>0</v>
      </c>
      <c r="BL42" s="182">
        <f t="shared" si="23"/>
        <v>0</v>
      </c>
      <c r="BM42" s="181">
        <f t="shared" si="23"/>
        <v>0</v>
      </c>
      <c r="BN42" s="180">
        <f t="shared" si="23"/>
        <v>0</v>
      </c>
      <c r="BO42" s="180">
        <f t="shared" si="23"/>
        <v>0</v>
      </c>
      <c r="BP42" s="183">
        <f t="shared" si="23"/>
        <v>0</v>
      </c>
      <c r="BR42" s="472">
        <f>MIN(BR9:BR39)</f>
        <v>4.032258064516129</v>
      </c>
      <c r="BS42" s="364"/>
      <c r="BT42" s="473">
        <f>MIN(BT9:BT39)</f>
        <v>0</v>
      </c>
      <c r="BU42" s="473">
        <f>MIN(BU9:BU39)</f>
        <v>5159.3142857142857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345</v>
      </c>
      <c r="D43" s="185">
        <f>+MAX(D9:D39)</f>
        <v>0</v>
      </c>
      <c r="E43" s="185">
        <f t="shared" ref="E43:AE43" si="24">+MAX(E9:E39)</f>
        <v>7.11</v>
      </c>
      <c r="F43" s="185">
        <f t="shared" si="24"/>
        <v>7.21</v>
      </c>
      <c r="G43" s="185">
        <f t="shared" si="24"/>
        <v>2850</v>
      </c>
      <c r="H43" s="185">
        <f t="shared" si="24"/>
        <v>2580</v>
      </c>
      <c r="I43" s="185">
        <f t="shared" si="24"/>
        <v>707</v>
      </c>
      <c r="J43" s="185">
        <f t="shared" si="24"/>
        <v>40</v>
      </c>
      <c r="K43" s="185">
        <f t="shared" si="24"/>
        <v>98.452611218568663</v>
      </c>
      <c r="L43" s="185">
        <f t="shared" si="24"/>
        <v>2800</v>
      </c>
      <c r="M43" s="185">
        <f t="shared" si="24"/>
        <v>114</v>
      </c>
      <c r="N43" s="185">
        <f t="shared" si="24"/>
        <v>99.294117647058826</v>
      </c>
      <c r="O43" s="185">
        <f t="shared" si="24"/>
        <v>4711</v>
      </c>
      <c r="P43" s="185">
        <f t="shared" si="24"/>
        <v>343</v>
      </c>
      <c r="Q43" s="185">
        <f t="shared" si="24"/>
        <v>97.872340425531917</v>
      </c>
      <c r="R43" s="185">
        <f t="shared" si="24"/>
        <v>50.699999999999996</v>
      </c>
      <c r="S43" s="185">
        <f t="shared" si="24"/>
        <v>13.700000000000001</v>
      </c>
      <c r="T43" s="185">
        <f t="shared" si="24"/>
        <v>39.4</v>
      </c>
      <c r="U43" s="185">
        <f t="shared" si="24"/>
        <v>7.6</v>
      </c>
      <c r="V43" s="185">
        <f t="shared" si="24"/>
        <v>0.7</v>
      </c>
      <c r="W43" s="185">
        <f t="shared" si="24"/>
        <v>1.3</v>
      </c>
      <c r="X43" s="185">
        <f t="shared" si="24"/>
        <v>0</v>
      </c>
      <c r="Y43" s="185">
        <f t="shared" si="24"/>
        <v>0</v>
      </c>
      <c r="Z43" s="187">
        <f t="shared" si="24"/>
        <v>51.3</v>
      </c>
      <c r="AA43" s="187">
        <f t="shared" si="24"/>
        <v>14.8</v>
      </c>
      <c r="AB43" s="187">
        <f t="shared" si="24"/>
        <v>77.083333333333343</v>
      </c>
      <c r="AC43" s="187">
        <f t="shared" si="24"/>
        <v>9.5</v>
      </c>
      <c r="AD43" s="187">
        <f t="shared" si="24"/>
        <v>6</v>
      </c>
      <c r="AE43" s="187">
        <f t="shared" si="24"/>
        <v>48.421052631578945</v>
      </c>
      <c r="AF43" s="185"/>
      <c r="AG43" s="185"/>
      <c r="AH43" s="185"/>
      <c r="AI43" s="185"/>
      <c r="AJ43" s="185"/>
      <c r="AK43" s="188"/>
      <c r="AL43" s="185">
        <f t="shared" ref="AL43:BE43" si="25">MAX(AL9:AL39)</f>
        <v>27.8</v>
      </c>
      <c r="AM43" s="185">
        <f t="shared" si="25"/>
        <v>1.33</v>
      </c>
      <c r="AN43" s="185">
        <f t="shared" si="25"/>
        <v>0</v>
      </c>
      <c r="AO43" s="185">
        <f t="shared" si="25"/>
        <v>990</v>
      </c>
      <c r="AP43" s="185">
        <f t="shared" si="25"/>
        <v>439.81481481481484</v>
      </c>
      <c r="AQ43" s="185">
        <f t="shared" si="25"/>
        <v>2280</v>
      </c>
      <c r="AR43" s="185">
        <f t="shared" si="25"/>
        <v>10833</v>
      </c>
      <c r="AS43" s="185">
        <f t="shared" si="25"/>
        <v>88.15</v>
      </c>
      <c r="AT43" s="187">
        <f t="shared" si="25"/>
        <v>3.5337078651685392</v>
      </c>
      <c r="AU43" s="321">
        <f t="shared" si="25"/>
        <v>39.04771352416271</v>
      </c>
      <c r="AV43" s="326">
        <f t="shared" si="25"/>
        <v>1.25</v>
      </c>
      <c r="AW43" s="319">
        <f t="shared" si="25"/>
        <v>0</v>
      </c>
      <c r="AX43" s="187">
        <f t="shared" si="25"/>
        <v>0</v>
      </c>
      <c r="AY43" s="324">
        <f t="shared" si="25"/>
        <v>0</v>
      </c>
      <c r="AZ43" s="365">
        <f t="shared" si="25"/>
        <v>0</v>
      </c>
      <c r="BA43" s="366">
        <f t="shared" si="25"/>
        <v>3.12</v>
      </c>
      <c r="BB43" s="366">
        <f t="shared" si="25"/>
        <v>1.18</v>
      </c>
      <c r="BC43" s="319">
        <f t="shared" si="25"/>
        <v>11.22</v>
      </c>
      <c r="BD43" s="366">
        <f t="shared" si="25"/>
        <v>15.71</v>
      </c>
      <c r="BE43" s="351">
        <f t="shared" si="25"/>
        <v>0</v>
      </c>
      <c r="BF43" s="351">
        <f t="shared" ref="BF43:BP43" si="26">+MAX(BF9:BF39)</f>
        <v>0</v>
      </c>
      <c r="BG43" s="185">
        <f t="shared" si="26"/>
        <v>0</v>
      </c>
      <c r="BH43" s="185">
        <f t="shared" si="26"/>
        <v>0</v>
      </c>
      <c r="BI43" s="185">
        <f t="shared" si="26"/>
        <v>0</v>
      </c>
      <c r="BJ43" s="185">
        <f t="shared" si="26"/>
        <v>0</v>
      </c>
      <c r="BK43" s="185">
        <f t="shared" si="26"/>
        <v>0</v>
      </c>
      <c r="BL43" s="187">
        <f t="shared" si="26"/>
        <v>0</v>
      </c>
      <c r="BM43" s="186">
        <f t="shared" si="26"/>
        <v>0</v>
      </c>
      <c r="BN43" s="185">
        <f t="shared" si="26"/>
        <v>0</v>
      </c>
      <c r="BO43" s="185">
        <f t="shared" si="26"/>
        <v>0</v>
      </c>
      <c r="BP43" s="352">
        <f t="shared" si="26"/>
        <v>0</v>
      </c>
      <c r="BR43" s="476">
        <f>MAX(BR9:BR39)</f>
        <v>4.032258064516129</v>
      </c>
      <c r="BS43" s="478"/>
      <c r="BT43" s="477">
        <f>MAX(BT9:BT39)</f>
        <v>300</v>
      </c>
      <c r="BU43" s="477">
        <f>MAX(BU9:BU39)</f>
        <v>11343.873469387756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29" priority="5">
      <formula>IF(AND($AI9="H",$AH9="B"),1,0)</formula>
    </cfRule>
    <cfRule type="expression" dxfId="28" priority="6">
      <formula>IF($AI9="H",1,0)</formula>
    </cfRule>
  </conditionalFormatting>
  <conditionalFormatting sqref="AP9:AP39">
    <cfRule type="expression" dxfId="27" priority="3">
      <formula>IF(AND($AI9="H",$AH9="B"),1,0)</formula>
    </cfRule>
    <cfRule type="expression" dxfId="26" priority="4">
      <formula>IF($AI9="H",1,0)</formula>
    </cfRule>
  </conditionalFormatting>
  <conditionalFormatting sqref="AT9:AV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selection activeCell="D9" sqref="D9"/>
    </sheetView>
  </sheetViews>
  <sheetFormatPr baseColWidth="10" defaultColWidth="11.44140625" defaultRowHeight="16.2" x14ac:dyDescent="0.35"/>
  <cols>
    <col min="1" max="1" width="13.6640625" style="106" customWidth="1"/>
    <col min="2" max="2" width="10.33203125" style="106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42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42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42" customWidth="1"/>
    <col min="63" max="63" width="16.88671875" style="242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71" width="11.44140625" style="3"/>
    <col min="72" max="72" width="11.6640625" style="3" bestFit="1" customWidth="1"/>
    <col min="73" max="73" width="21.109375" style="3" bestFit="1" customWidth="1"/>
    <col min="74" max="74" width="11.44140625" style="3"/>
    <col min="75" max="75" width="11.88671875" style="3" customWidth="1"/>
    <col min="76" max="16384" width="11.44140625" style="3"/>
  </cols>
  <sheetData>
    <row r="1" spans="1:264" s="36" customFormat="1" ht="21" customHeight="1" x14ac:dyDescent="0.3">
      <c r="A1" s="578" t="s">
        <v>60</v>
      </c>
      <c r="B1" s="578"/>
      <c r="C1" s="579" t="s">
        <v>213</v>
      </c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579"/>
      <c r="R1" s="255"/>
      <c r="S1" s="580" t="s">
        <v>73</v>
      </c>
      <c r="T1" s="580"/>
      <c r="U1" s="580"/>
      <c r="V1" s="580"/>
      <c r="W1" s="580"/>
      <c r="X1" s="580"/>
      <c r="Y1" s="580"/>
      <c r="Z1" s="580"/>
      <c r="AA1" s="580"/>
      <c r="AB1" s="580"/>
      <c r="AC1" s="580"/>
      <c r="AD1" s="580"/>
      <c r="AE1" s="580"/>
      <c r="AF1" s="580"/>
      <c r="AG1" s="580"/>
      <c r="AH1" s="580"/>
      <c r="AI1" s="580"/>
      <c r="AJ1" s="580"/>
      <c r="AK1" s="580"/>
      <c r="AL1" s="580"/>
      <c r="AM1" s="48"/>
      <c r="AN1" s="48"/>
      <c r="AO1" s="48"/>
      <c r="AP1" s="255"/>
      <c r="AQ1" s="47"/>
      <c r="AS1" s="240"/>
      <c r="BG1" s="48"/>
      <c r="BH1" s="243"/>
      <c r="BI1" s="243"/>
      <c r="BJ1" s="243"/>
      <c r="BK1" s="243"/>
      <c r="BL1" s="48"/>
      <c r="BM1" s="48"/>
      <c r="BN1" s="48"/>
      <c r="BO1" s="48"/>
      <c r="BP1" s="48"/>
    </row>
    <row r="2" spans="1:264" s="36" customFormat="1" ht="21" customHeight="1" thickBot="1" x14ac:dyDescent="0.35">
      <c r="A2" s="580" t="s">
        <v>95</v>
      </c>
      <c r="B2" s="580"/>
      <c r="C2" s="580"/>
      <c r="D2" s="48"/>
      <c r="E2" s="581" t="s">
        <v>171</v>
      </c>
      <c r="F2" s="581"/>
      <c r="G2" s="581"/>
      <c r="H2" s="581"/>
      <c r="I2" s="581"/>
      <c r="J2" s="47"/>
      <c r="K2" s="47"/>
      <c r="L2" s="47"/>
      <c r="M2" s="47"/>
      <c r="N2" s="47"/>
      <c r="O2" s="47"/>
      <c r="P2" s="47"/>
      <c r="Q2" s="47"/>
      <c r="R2" s="255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243"/>
      <c r="AM2" s="243"/>
      <c r="AN2" s="243"/>
      <c r="AO2" s="48"/>
      <c r="AP2" s="255"/>
      <c r="AQ2" s="47"/>
      <c r="AR2" s="48"/>
      <c r="AS2" s="243"/>
      <c r="AT2" s="48"/>
      <c r="AU2" s="48"/>
      <c r="AV2" s="48"/>
      <c r="BG2" s="48"/>
      <c r="BH2" s="243"/>
      <c r="BI2" s="243"/>
      <c r="BJ2" s="243"/>
      <c r="BK2" s="243"/>
      <c r="BL2" s="48"/>
      <c r="BM2" s="48"/>
      <c r="BN2" s="48"/>
      <c r="BO2" s="48"/>
      <c r="BP2" s="48"/>
    </row>
    <row r="3" spans="1:264" s="34" customFormat="1" ht="18.600000000000001" customHeight="1" thickBot="1" x14ac:dyDescent="0.35">
      <c r="A3" s="89"/>
      <c r="B3" s="89"/>
      <c r="C3" s="35"/>
      <c r="D3" s="35"/>
      <c r="E3" s="595" t="s">
        <v>36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6"/>
      <c r="Z3" s="596"/>
      <c r="AA3" s="596"/>
      <c r="AB3" s="596"/>
      <c r="AC3" s="596"/>
      <c r="AD3" s="596"/>
      <c r="AE3" s="596"/>
      <c r="AF3" s="596"/>
      <c r="AG3" s="596"/>
      <c r="AH3" s="596"/>
      <c r="AI3" s="596"/>
      <c r="AJ3" s="596"/>
      <c r="AK3" s="596"/>
      <c r="AL3" s="596"/>
      <c r="AM3" s="596"/>
      <c r="AN3" s="596"/>
      <c r="AO3" s="596"/>
      <c r="AP3" s="596"/>
      <c r="AQ3" s="596"/>
      <c r="AR3" s="596"/>
      <c r="AS3" s="596"/>
      <c r="AT3" s="123"/>
      <c r="AU3" s="123"/>
      <c r="AV3" s="123"/>
      <c r="AW3" s="123"/>
      <c r="AX3" s="123"/>
      <c r="AY3" s="123"/>
      <c r="AZ3" s="631" t="s">
        <v>37</v>
      </c>
      <c r="BA3" s="632"/>
      <c r="BB3" s="632"/>
      <c r="BC3" s="633"/>
      <c r="BD3" s="633"/>
      <c r="BE3" s="633"/>
      <c r="BF3" s="633"/>
      <c r="BG3" s="632"/>
      <c r="BH3" s="632"/>
      <c r="BI3" s="632"/>
      <c r="BJ3" s="632"/>
      <c r="BK3" s="632"/>
      <c r="BL3" s="632"/>
      <c r="BM3" s="632"/>
      <c r="BN3" s="632"/>
      <c r="BO3" s="632"/>
      <c r="BP3" s="634"/>
      <c r="BR3" s="460"/>
      <c r="BS3" s="635" t="s">
        <v>219</v>
      </c>
      <c r="BT3" s="636"/>
      <c r="BU3" s="636"/>
      <c r="BV3" s="637"/>
      <c r="BW3" s="635" t="s">
        <v>220</v>
      </c>
      <c r="BX3" s="636"/>
      <c r="BY3" s="637"/>
    </row>
    <row r="4" spans="1:264" s="89" customFormat="1" ht="67.95" customHeight="1" thickBot="1" x14ac:dyDescent="0.45">
      <c r="A4" s="600" t="s">
        <v>38</v>
      </c>
      <c r="B4" s="601"/>
      <c r="C4" s="97" t="s">
        <v>100</v>
      </c>
      <c r="D4" s="97" t="s">
        <v>130</v>
      </c>
      <c r="E4" s="585" t="s">
        <v>129</v>
      </c>
      <c r="F4" s="586"/>
      <c r="G4" s="585" t="s">
        <v>200</v>
      </c>
      <c r="H4" s="586"/>
      <c r="I4" s="585" t="s">
        <v>39</v>
      </c>
      <c r="J4" s="587"/>
      <c r="K4" s="586"/>
      <c r="L4" s="585" t="s">
        <v>123</v>
      </c>
      <c r="M4" s="587"/>
      <c r="N4" s="586"/>
      <c r="O4" s="597" t="s">
        <v>3</v>
      </c>
      <c r="P4" s="598"/>
      <c r="Q4" s="599"/>
      <c r="R4" s="582" t="s">
        <v>10</v>
      </c>
      <c r="S4" s="583"/>
      <c r="T4" s="582" t="s">
        <v>126</v>
      </c>
      <c r="U4" s="583"/>
      <c r="V4" s="582" t="s">
        <v>124</v>
      </c>
      <c r="W4" s="583"/>
      <c r="X4" s="582" t="s">
        <v>125</v>
      </c>
      <c r="Y4" s="583"/>
      <c r="Z4" s="582" t="s">
        <v>15</v>
      </c>
      <c r="AA4" s="584"/>
      <c r="AB4" s="583"/>
      <c r="AC4" s="582" t="s">
        <v>16</v>
      </c>
      <c r="AD4" s="584"/>
      <c r="AE4" s="583"/>
      <c r="AF4" s="289" t="s">
        <v>142</v>
      </c>
      <c r="AG4" s="129" t="s">
        <v>178</v>
      </c>
      <c r="AH4" s="88" t="s">
        <v>198</v>
      </c>
      <c r="AI4" s="91" t="s">
        <v>199</v>
      </c>
      <c r="AJ4" s="588" t="s">
        <v>177</v>
      </c>
      <c r="AK4" s="622" t="s">
        <v>74</v>
      </c>
      <c r="AL4" s="291" t="s">
        <v>190</v>
      </c>
      <c r="AM4" s="291" t="s">
        <v>197</v>
      </c>
      <c r="AN4" s="291" t="s">
        <v>196</v>
      </c>
      <c r="AO4" s="291" t="s">
        <v>40</v>
      </c>
      <c r="AP4" s="266" t="s">
        <v>41</v>
      </c>
      <c r="AQ4" s="606" t="s">
        <v>17</v>
      </c>
      <c r="AR4" s="607"/>
      <c r="AS4" s="295" t="s">
        <v>156</v>
      </c>
      <c r="AT4" s="266" t="s">
        <v>20</v>
      </c>
      <c r="AU4" s="266" t="s">
        <v>21</v>
      </c>
      <c r="AV4" s="307" t="s">
        <v>42</v>
      </c>
      <c r="AW4" s="117" t="s">
        <v>192</v>
      </c>
      <c r="AX4" s="117" t="s">
        <v>193</v>
      </c>
      <c r="AY4" s="117" t="s">
        <v>194</v>
      </c>
      <c r="AZ4" s="119" t="s">
        <v>195</v>
      </c>
      <c r="BA4" s="118" t="s">
        <v>149</v>
      </c>
      <c r="BB4" s="118" t="s">
        <v>150</v>
      </c>
      <c r="BC4" s="642" t="s">
        <v>155</v>
      </c>
      <c r="BD4" s="643"/>
      <c r="BE4" s="644"/>
      <c r="BF4" s="645"/>
      <c r="BG4" s="629" t="s">
        <v>81</v>
      </c>
      <c r="BH4" s="629"/>
      <c r="BI4" s="629"/>
      <c r="BJ4" s="629"/>
      <c r="BK4" s="629"/>
      <c r="BL4" s="629"/>
      <c r="BM4" s="629"/>
      <c r="BN4" s="629"/>
      <c r="BO4" s="629"/>
      <c r="BP4" s="630"/>
      <c r="BR4" s="461" t="s">
        <v>221</v>
      </c>
      <c r="BS4" s="462" t="s">
        <v>222</v>
      </c>
      <c r="BT4" s="462" t="s">
        <v>223</v>
      </c>
      <c r="BU4" s="462" t="s">
        <v>224</v>
      </c>
      <c r="BV4" s="462" t="s">
        <v>225</v>
      </c>
      <c r="BW4" s="463" t="s">
        <v>226</v>
      </c>
      <c r="BX4" s="463" t="s">
        <v>227</v>
      </c>
      <c r="BY4" s="463" t="s">
        <v>18</v>
      </c>
    </row>
    <row r="5" spans="1:264" s="89" customFormat="1" ht="58.2" customHeight="1" thickBot="1" x14ac:dyDescent="0.45">
      <c r="A5" s="98"/>
      <c r="B5" s="256"/>
      <c r="C5" s="99" t="s">
        <v>122</v>
      </c>
      <c r="D5" s="99" t="s">
        <v>122</v>
      </c>
      <c r="E5" s="590"/>
      <c r="F5" s="591"/>
      <c r="G5" s="590" t="s">
        <v>82</v>
      </c>
      <c r="H5" s="591"/>
      <c r="I5" s="590" t="s">
        <v>8</v>
      </c>
      <c r="J5" s="592"/>
      <c r="K5" s="286" t="s">
        <v>9</v>
      </c>
      <c r="L5" s="590" t="s">
        <v>201</v>
      </c>
      <c r="M5" s="592"/>
      <c r="N5" s="286" t="s">
        <v>9</v>
      </c>
      <c r="O5" s="590" t="s">
        <v>201</v>
      </c>
      <c r="P5" s="592"/>
      <c r="Q5" s="286" t="s">
        <v>9</v>
      </c>
      <c r="R5" s="610" t="s">
        <v>34</v>
      </c>
      <c r="S5" s="612"/>
      <c r="T5" s="610" t="s">
        <v>34</v>
      </c>
      <c r="U5" s="612"/>
      <c r="V5" s="610" t="s">
        <v>34</v>
      </c>
      <c r="W5" s="612"/>
      <c r="X5" s="610" t="s">
        <v>34</v>
      </c>
      <c r="Y5" s="612"/>
      <c r="Z5" s="610" t="s">
        <v>34</v>
      </c>
      <c r="AA5" s="611"/>
      <c r="AB5" s="286" t="s">
        <v>9</v>
      </c>
      <c r="AC5" s="610" t="s">
        <v>35</v>
      </c>
      <c r="AD5" s="611"/>
      <c r="AE5" s="286" t="s">
        <v>9</v>
      </c>
      <c r="AF5" s="287" t="s">
        <v>144</v>
      </c>
      <c r="AG5" s="287" t="s">
        <v>143</v>
      </c>
      <c r="AH5" s="298" t="s">
        <v>68</v>
      </c>
      <c r="AI5" s="300" t="s">
        <v>69</v>
      </c>
      <c r="AJ5" s="589"/>
      <c r="AK5" s="623"/>
      <c r="AL5" s="92" t="s">
        <v>119</v>
      </c>
      <c r="AM5" s="92" t="s">
        <v>119</v>
      </c>
      <c r="AN5" s="92" t="s">
        <v>119</v>
      </c>
      <c r="AO5" s="250"/>
      <c r="AP5" s="250"/>
      <c r="AQ5" s="266" t="s">
        <v>119</v>
      </c>
      <c r="AR5" s="292" t="s">
        <v>172</v>
      </c>
      <c r="AS5" s="93" t="s">
        <v>119</v>
      </c>
      <c r="AT5" s="458" t="s">
        <v>22</v>
      </c>
      <c r="AU5" s="619" t="s">
        <v>22</v>
      </c>
      <c r="AV5" s="613" t="s">
        <v>120</v>
      </c>
      <c r="AW5" s="302"/>
      <c r="AX5" s="302"/>
      <c r="AY5" s="302"/>
      <c r="AZ5" s="303"/>
      <c r="BA5" s="303"/>
      <c r="BB5" s="303"/>
      <c r="BC5" s="638"/>
      <c r="BD5" s="639"/>
      <c r="BE5" s="640"/>
      <c r="BF5" s="641"/>
      <c r="BG5" s="96" t="s">
        <v>189</v>
      </c>
      <c r="BH5" s="296" t="s">
        <v>188</v>
      </c>
      <c r="BI5" s="94" t="s">
        <v>187</v>
      </c>
      <c r="BJ5" s="94" t="s">
        <v>185</v>
      </c>
      <c r="BK5" s="94" t="s">
        <v>186</v>
      </c>
      <c r="BL5" s="95" t="s">
        <v>190</v>
      </c>
      <c r="BM5" s="94" t="s">
        <v>27</v>
      </c>
      <c r="BN5" s="96" t="s">
        <v>133</v>
      </c>
      <c r="BO5" s="96" t="s">
        <v>134</v>
      </c>
      <c r="BP5" s="96" t="s">
        <v>28</v>
      </c>
      <c r="BR5" s="464" t="s">
        <v>228</v>
      </c>
      <c r="BS5" s="617" t="s">
        <v>229</v>
      </c>
      <c r="BT5" s="617" t="s">
        <v>230</v>
      </c>
      <c r="BU5" s="617" t="s">
        <v>231</v>
      </c>
      <c r="BV5" s="617"/>
      <c r="BW5" s="627"/>
      <c r="BX5" s="627" t="s">
        <v>232</v>
      </c>
      <c r="BY5" s="627" t="s">
        <v>231</v>
      </c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  <c r="IV5" s="90"/>
      <c r="IW5" s="90"/>
      <c r="IX5" s="90"/>
      <c r="IY5" s="90"/>
      <c r="IZ5" s="90"/>
      <c r="JA5" s="90"/>
      <c r="JB5" s="90"/>
      <c r="JC5" s="90"/>
      <c r="JD5" s="90"/>
    </row>
    <row r="6" spans="1:264" s="89" customFormat="1" ht="31.95" customHeight="1" thickBot="1" x14ac:dyDescent="0.35">
      <c r="A6" s="100"/>
      <c r="B6" s="257"/>
      <c r="C6" s="101" t="s">
        <v>5</v>
      </c>
      <c r="D6" s="101"/>
      <c r="E6" s="285" t="s">
        <v>43</v>
      </c>
      <c r="F6" s="286" t="s">
        <v>44</v>
      </c>
      <c r="G6" s="285" t="s">
        <v>43</v>
      </c>
      <c r="H6" s="286" t="s">
        <v>44</v>
      </c>
      <c r="I6" s="87" t="s">
        <v>45</v>
      </c>
      <c r="J6" s="293" t="s">
        <v>46</v>
      </c>
      <c r="K6" s="113" t="s">
        <v>67</v>
      </c>
      <c r="L6" s="285" t="s">
        <v>43</v>
      </c>
      <c r="M6" s="290" t="s">
        <v>44</v>
      </c>
      <c r="N6" s="113" t="s">
        <v>67</v>
      </c>
      <c r="O6" s="285" t="s">
        <v>43</v>
      </c>
      <c r="P6" s="290" t="s">
        <v>44</v>
      </c>
      <c r="Q6" s="113" t="s">
        <v>67</v>
      </c>
      <c r="R6" s="287" t="s">
        <v>43</v>
      </c>
      <c r="S6" s="294" t="s">
        <v>44</v>
      </c>
      <c r="T6" s="287" t="s">
        <v>43</v>
      </c>
      <c r="U6" s="294" t="s">
        <v>44</v>
      </c>
      <c r="V6" s="287" t="s">
        <v>43</v>
      </c>
      <c r="W6" s="294" t="s">
        <v>44</v>
      </c>
      <c r="X6" s="287" t="s">
        <v>43</v>
      </c>
      <c r="Y6" s="294" t="s">
        <v>44</v>
      </c>
      <c r="Z6" s="287" t="s">
        <v>43</v>
      </c>
      <c r="AA6" s="288" t="s">
        <v>44</v>
      </c>
      <c r="AB6" s="113" t="s">
        <v>67</v>
      </c>
      <c r="AC6" s="114" t="s">
        <v>43</v>
      </c>
      <c r="AD6" s="115" t="s">
        <v>44</v>
      </c>
      <c r="AE6" s="113" t="s">
        <v>67</v>
      </c>
      <c r="AF6" s="287" t="s">
        <v>44</v>
      </c>
      <c r="AG6" s="287" t="s">
        <v>44</v>
      </c>
      <c r="AH6" s="299" t="s">
        <v>176</v>
      </c>
      <c r="AI6" s="299" t="s">
        <v>176</v>
      </c>
      <c r="AJ6" s="116" t="s">
        <v>70</v>
      </c>
      <c r="AK6" s="114" t="s">
        <v>70</v>
      </c>
      <c r="AL6" s="92" t="s">
        <v>191</v>
      </c>
      <c r="AM6" s="92" t="s">
        <v>8</v>
      </c>
      <c r="AN6" s="92" t="s">
        <v>212</v>
      </c>
      <c r="AO6" s="92" t="s">
        <v>8</v>
      </c>
      <c r="AP6" s="92" t="s">
        <v>32</v>
      </c>
      <c r="AQ6" s="267" t="s">
        <v>8</v>
      </c>
      <c r="AR6" s="265" t="s">
        <v>8</v>
      </c>
      <c r="AS6" s="92" t="s">
        <v>9</v>
      </c>
      <c r="AT6" s="459">
        <v>629</v>
      </c>
      <c r="AU6" s="619"/>
      <c r="AV6" s="614"/>
      <c r="AW6" s="301" t="s">
        <v>71</v>
      </c>
      <c r="AX6" s="301" t="s">
        <v>71</v>
      </c>
      <c r="AY6" s="301" t="s">
        <v>71</v>
      </c>
      <c r="AZ6" s="304" t="s">
        <v>71</v>
      </c>
      <c r="BA6" s="304" t="s">
        <v>127</v>
      </c>
      <c r="BB6" s="304" t="s">
        <v>128</v>
      </c>
      <c r="BC6" s="119" t="s">
        <v>170</v>
      </c>
      <c r="BD6" s="119" t="s">
        <v>128</v>
      </c>
      <c r="BE6" s="119" t="s">
        <v>154</v>
      </c>
      <c r="BF6" s="119" t="s">
        <v>129</v>
      </c>
      <c r="BG6" s="120" t="s">
        <v>121</v>
      </c>
      <c r="BH6" s="120" t="s">
        <v>121</v>
      </c>
      <c r="BI6" s="120" t="s">
        <v>121</v>
      </c>
      <c r="BJ6" s="120" t="s">
        <v>121</v>
      </c>
      <c r="BK6" s="120" t="s">
        <v>121</v>
      </c>
      <c r="BL6" s="119" t="s">
        <v>191</v>
      </c>
      <c r="BM6" s="118" t="s">
        <v>212</v>
      </c>
      <c r="BN6" s="120" t="s">
        <v>71</v>
      </c>
      <c r="BO6" s="120" t="s">
        <v>132</v>
      </c>
      <c r="BP6" s="120" t="s">
        <v>9</v>
      </c>
      <c r="BR6" s="465"/>
      <c r="BS6" s="618"/>
      <c r="BT6" s="618"/>
      <c r="BU6" s="618"/>
      <c r="BV6" s="618"/>
      <c r="BW6" s="628"/>
      <c r="BX6" s="628"/>
      <c r="BY6" s="628"/>
    </row>
    <row r="7" spans="1:264" s="43" customFormat="1" ht="33.75" customHeight="1" thickBot="1" x14ac:dyDescent="0.35">
      <c r="A7" s="593" t="s">
        <v>175</v>
      </c>
      <c r="B7" s="122" t="s">
        <v>83</v>
      </c>
      <c r="C7" s="155">
        <v>555</v>
      </c>
      <c r="D7" s="156"/>
      <c r="E7" s="604"/>
      <c r="F7" s="604"/>
      <c r="G7" s="238"/>
      <c r="H7" s="238"/>
      <c r="I7" s="604">
        <v>335</v>
      </c>
      <c r="J7" s="604" t="s">
        <v>255</v>
      </c>
      <c r="K7" s="604"/>
      <c r="L7" s="604">
        <v>400</v>
      </c>
      <c r="M7" s="604" t="s">
        <v>256</v>
      </c>
      <c r="N7" s="604"/>
      <c r="O7" s="604">
        <v>1200</v>
      </c>
      <c r="P7" s="604" t="s">
        <v>257</v>
      </c>
      <c r="Q7" s="604"/>
      <c r="R7" s="604"/>
      <c r="S7" s="604"/>
      <c r="T7" s="604"/>
      <c r="U7" s="604"/>
      <c r="V7" s="604"/>
      <c r="W7" s="604"/>
      <c r="X7" s="604"/>
      <c r="Y7" s="604"/>
      <c r="Z7" s="604">
        <v>56</v>
      </c>
      <c r="AA7" s="604"/>
      <c r="AB7" s="604"/>
      <c r="AC7" s="604"/>
      <c r="AD7" s="604"/>
      <c r="AE7" s="604"/>
      <c r="AF7" s="238"/>
      <c r="AG7" s="238"/>
      <c r="AH7" s="624"/>
      <c r="AI7" s="604"/>
      <c r="AJ7" s="604"/>
      <c r="AK7" s="602"/>
      <c r="AL7" s="620"/>
      <c r="AM7" s="283"/>
      <c r="AN7" s="283"/>
      <c r="AO7" s="238"/>
      <c r="AP7" s="604"/>
      <c r="AQ7" s="604"/>
      <c r="AR7" s="604"/>
      <c r="AS7" s="620"/>
      <c r="AT7" s="604"/>
      <c r="AU7" s="604"/>
      <c r="AV7" s="604"/>
      <c r="AW7" s="604"/>
      <c r="AX7" s="604"/>
      <c r="AY7" s="604"/>
      <c r="AZ7" s="604"/>
      <c r="BA7" s="604"/>
      <c r="BB7" s="604"/>
      <c r="BC7" s="604"/>
      <c r="BD7" s="604"/>
      <c r="BE7" s="604"/>
      <c r="BF7" s="604"/>
      <c r="BG7" s="625"/>
      <c r="BH7" s="283"/>
      <c r="BI7" s="283"/>
      <c r="BJ7" s="283"/>
      <c r="BK7" s="283"/>
      <c r="BL7" s="604"/>
      <c r="BM7" s="604"/>
      <c r="BN7" s="604"/>
      <c r="BO7" s="604"/>
      <c r="BP7" s="604"/>
      <c r="BR7" s="615"/>
      <c r="BS7" s="615"/>
      <c r="BT7" s="615"/>
      <c r="BU7" s="615"/>
      <c r="BV7" s="615"/>
      <c r="BW7" s="615"/>
      <c r="BX7" s="615"/>
      <c r="BY7" s="615"/>
    </row>
    <row r="8" spans="1:264" s="43" customFormat="1" ht="33.75" customHeight="1" thickBot="1" x14ac:dyDescent="0.35">
      <c r="A8" s="594"/>
      <c r="B8" s="122" t="s">
        <v>84</v>
      </c>
      <c r="C8" s="155">
        <v>555</v>
      </c>
      <c r="D8" s="157"/>
      <c r="E8" s="605"/>
      <c r="F8" s="605"/>
      <c r="G8" s="239"/>
      <c r="H8" s="239"/>
      <c r="I8" s="605"/>
      <c r="J8" s="605"/>
      <c r="K8" s="605"/>
      <c r="L8" s="605"/>
      <c r="M8" s="605"/>
      <c r="N8" s="605"/>
      <c r="O8" s="605"/>
      <c r="P8" s="605"/>
      <c r="Q8" s="605"/>
      <c r="R8" s="605"/>
      <c r="S8" s="605"/>
      <c r="T8" s="605"/>
      <c r="U8" s="605"/>
      <c r="V8" s="605"/>
      <c r="W8" s="605"/>
      <c r="X8" s="605"/>
      <c r="Y8" s="605"/>
      <c r="Z8" s="605"/>
      <c r="AA8" s="605"/>
      <c r="AB8" s="605"/>
      <c r="AC8" s="605"/>
      <c r="AD8" s="605"/>
      <c r="AE8" s="605"/>
      <c r="AF8" s="239"/>
      <c r="AG8" s="239"/>
      <c r="AH8" s="605"/>
      <c r="AI8" s="605"/>
      <c r="AJ8" s="605"/>
      <c r="AK8" s="603"/>
      <c r="AL8" s="621"/>
      <c r="AM8" s="284"/>
      <c r="AN8" s="284"/>
      <c r="AO8" s="239"/>
      <c r="AP8" s="605"/>
      <c r="AQ8" s="605"/>
      <c r="AR8" s="605"/>
      <c r="AS8" s="621"/>
      <c r="AT8" s="605"/>
      <c r="AU8" s="605"/>
      <c r="AV8" s="605"/>
      <c r="AW8" s="605"/>
      <c r="AX8" s="605"/>
      <c r="AY8" s="605"/>
      <c r="AZ8" s="605"/>
      <c r="BA8" s="605"/>
      <c r="BB8" s="605"/>
      <c r="BC8" s="605"/>
      <c r="BD8" s="605"/>
      <c r="BE8" s="605"/>
      <c r="BF8" s="605"/>
      <c r="BG8" s="626"/>
      <c r="BH8" s="284"/>
      <c r="BI8" s="284"/>
      <c r="BJ8" s="284"/>
      <c r="BK8" s="284"/>
      <c r="BL8" s="605"/>
      <c r="BM8" s="605"/>
      <c r="BN8" s="605"/>
      <c r="BO8" s="605"/>
      <c r="BP8" s="605"/>
      <c r="BR8" s="616"/>
      <c r="BS8" s="616"/>
      <c r="BT8" s="616"/>
      <c r="BU8" s="616"/>
      <c r="BV8" s="616"/>
      <c r="BW8" s="616"/>
      <c r="BX8" s="616"/>
      <c r="BY8" s="616"/>
    </row>
    <row r="9" spans="1:264" s="34" customFormat="1" ht="24.9" customHeight="1" x14ac:dyDescent="0.3">
      <c r="A9" s="223" t="s">
        <v>50</v>
      </c>
      <c r="B9" s="224">
        <v>1</v>
      </c>
      <c r="C9" s="158">
        <v>382</v>
      </c>
      <c r="D9" s="158"/>
      <c r="E9" s="159"/>
      <c r="F9" s="159"/>
      <c r="G9" s="158"/>
      <c r="H9" s="158"/>
      <c r="I9" s="297"/>
      <c r="J9" s="297"/>
      <c r="K9" s="457" t="str">
        <f>IF(AND(I9&lt;&gt;"",J9&lt;&gt;""),(I9-J9)/I9*100,"")</f>
        <v/>
      </c>
      <c r="L9" s="297"/>
      <c r="M9" s="297"/>
      <c r="N9" s="457" t="str">
        <f>IF(AND(L9&lt;&gt;"",M9&lt;&gt;""),(L9-M9)/L9*100,"")</f>
        <v/>
      </c>
      <c r="O9" s="297"/>
      <c r="P9" s="297"/>
      <c r="Q9" s="457" t="str">
        <f>IF(AND(O9&lt;&gt;"",P9&lt;&gt;""),(O9-P9)/O9*100,"")</f>
        <v/>
      </c>
      <c r="R9" s="297"/>
      <c r="S9" s="297"/>
      <c r="T9" s="159"/>
      <c r="U9" s="159"/>
      <c r="V9" s="159"/>
      <c r="W9" s="159"/>
      <c r="X9" s="159"/>
      <c r="Y9" s="159"/>
      <c r="Z9" s="331" t="str">
        <f>IF(AND(R9&lt;&gt;"",V9&lt;&gt;"",X9&lt;&gt;""),R9+V9+X9,"")</f>
        <v/>
      </c>
      <c r="AA9" s="331" t="str">
        <f>IF(AND(S9&lt;&gt;"",W9&lt;&gt;"",Y9&lt;&gt;""),S9+W9+Y9,"")</f>
        <v/>
      </c>
      <c r="AB9" s="330" t="str">
        <f>IF(AND(Z9&lt;&gt;"",AA9&lt;&gt;""),(Z9-AA9)/Z9*100,"")</f>
        <v/>
      </c>
      <c r="AC9" s="159"/>
      <c r="AD9" s="159"/>
      <c r="AE9" s="175" t="str">
        <f>IF(AND(AC9&lt;&gt;"",AD9&lt;&gt;""),(AC9-AD9)/AC9*100,"")</f>
        <v/>
      </c>
      <c r="AF9" s="158"/>
      <c r="AG9" s="158"/>
      <c r="AH9" s="121"/>
      <c r="AI9" s="158"/>
      <c r="AJ9" s="158"/>
      <c r="AK9" s="305"/>
      <c r="AL9" s="338"/>
      <c r="AM9" s="244"/>
      <c r="AN9" s="244"/>
      <c r="AO9" s="158">
        <v>900</v>
      </c>
      <c r="AP9" s="331" t="str">
        <f>+IF(AQ9&gt;0,AO9*1000/AQ9,"")</f>
        <v/>
      </c>
      <c r="AQ9" s="341"/>
      <c r="AR9" s="341"/>
      <c r="AS9" s="327"/>
      <c r="AT9" s="479">
        <f t="shared" ref="AT9:AT39" si="0">+IF(C9="","",IF(1&gt;0,1*$AT$6/(C9+BT9),""))</f>
        <v>1.0362438220757826</v>
      </c>
      <c r="AU9" s="331" t="str">
        <f>+IF(AV9="","",((AT$6*AQ9)/((BR9*AR9)+(J9*C9))))</f>
        <v/>
      </c>
      <c r="AV9" s="479" t="str">
        <f>+IF(AQ9="","",(L9/AQ9))</f>
        <v/>
      </c>
      <c r="AW9" s="310"/>
      <c r="AX9" s="161"/>
      <c r="AY9" s="311"/>
      <c r="AZ9" s="353"/>
      <c r="BA9" s="354"/>
      <c r="BB9" s="354"/>
      <c r="BC9" s="346"/>
      <c r="BD9" s="346"/>
      <c r="BE9" s="346"/>
      <c r="BF9" s="346"/>
      <c r="BG9" s="158"/>
      <c r="BH9" s="244"/>
      <c r="BI9" s="244"/>
      <c r="BJ9" s="244"/>
      <c r="BK9" s="244"/>
      <c r="BL9" s="159"/>
      <c r="BM9" s="160"/>
      <c r="BN9" s="158"/>
      <c r="BO9" s="158"/>
      <c r="BP9" s="308"/>
      <c r="BR9" s="466">
        <f>125/30</f>
        <v>4.166666666666667</v>
      </c>
      <c r="BS9" s="468">
        <v>9</v>
      </c>
      <c r="BT9" s="469">
        <f>BS9*25</f>
        <v>225</v>
      </c>
      <c r="BU9" s="469" t="str">
        <f t="shared" ref="BU9:BU41" si="1">IF(AQ9="","",((1+BV9)*AQ9/BV9))</f>
        <v/>
      </c>
      <c r="BV9" s="470">
        <f>IF(C9="","",(BT9+BR9)/C9)</f>
        <v>0.59991273996509598</v>
      </c>
      <c r="BW9" s="471"/>
      <c r="BX9" s="471"/>
      <c r="BY9" s="469" t="str">
        <f>IF(AQ9="","",BX9*BW9*1000/AQ9)</f>
        <v/>
      </c>
    </row>
    <row r="10" spans="1:264" s="34" customFormat="1" ht="24.9" customHeight="1" x14ac:dyDescent="0.3">
      <c r="A10" s="225" t="s">
        <v>51</v>
      </c>
      <c r="B10" s="226">
        <v>2</v>
      </c>
      <c r="C10" s="158">
        <v>382</v>
      </c>
      <c r="D10" s="162"/>
      <c r="E10" s="159"/>
      <c r="F10" s="159"/>
      <c r="G10" s="158"/>
      <c r="H10" s="158"/>
      <c r="I10" s="297"/>
      <c r="J10" s="297"/>
      <c r="K10" s="457" t="str">
        <f t="shared" ref="K10:K39" si="2">IF(AND(I10&lt;&gt;"",J10&lt;&gt;""),(I10-J10)/I10*100,"")</f>
        <v/>
      </c>
      <c r="L10" s="297"/>
      <c r="M10" s="297"/>
      <c r="N10" s="457" t="str">
        <f t="shared" ref="N10:N39" si="3">IF(AND(L10&lt;&gt;"",M10&lt;&gt;""),(L10-M10)/L10*100,"")</f>
        <v/>
      </c>
      <c r="O10" s="297"/>
      <c r="P10" s="297"/>
      <c r="Q10" s="457" t="str">
        <f t="shared" ref="Q10:Q39" si="4">IF(AND(O10&lt;&gt;"",P10&lt;&gt;""),(O10-P10)/O10*100,"")</f>
        <v/>
      </c>
      <c r="R10" s="297"/>
      <c r="S10" s="297"/>
      <c r="T10" s="159"/>
      <c r="U10" s="159"/>
      <c r="V10" s="159"/>
      <c r="W10" s="159"/>
      <c r="X10" s="159"/>
      <c r="Y10" s="159"/>
      <c r="Z10" s="331" t="str">
        <f>IF(AND(R10&lt;&gt;"",V10&lt;&gt;"",X10&lt;&gt;""),R10+V10+X10,"")</f>
        <v/>
      </c>
      <c r="AA10" s="331" t="str">
        <f>IF(AND(S10&lt;&gt;"",W10&lt;&gt;"",Y10&lt;&gt;""),S10+W10+Y10,"")</f>
        <v/>
      </c>
      <c r="AB10" s="330" t="str">
        <f t="shared" ref="AB10:AB39" si="5">IF(AND(Z10&lt;&gt;"",AA10&lt;&gt;""),(Z10-AA10)/Z10*100,"")</f>
        <v/>
      </c>
      <c r="AC10" s="159"/>
      <c r="AD10" s="159"/>
      <c r="AE10" s="175" t="str">
        <f t="shared" ref="AE10:AE39" si="6">IF(AND(AC10&lt;&gt;"",AD10&lt;&gt;""),(AC10-AD10)/AC10*100,"")</f>
        <v/>
      </c>
      <c r="AF10" s="158"/>
      <c r="AG10" s="158"/>
      <c r="AH10" s="121"/>
      <c r="AI10" s="158"/>
      <c r="AJ10" s="158"/>
      <c r="AK10" s="305"/>
      <c r="AL10" s="339"/>
      <c r="AM10" s="245"/>
      <c r="AN10" s="245"/>
      <c r="AO10" s="162"/>
      <c r="AP10" s="331" t="str">
        <f t="shared" ref="AP10:AP39" si="7">+IF(AQ10&gt;0,AO10*1000/AQ10,"")</f>
        <v/>
      </c>
      <c r="AQ10" s="342"/>
      <c r="AR10" s="342"/>
      <c r="AS10" s="328"/>
      <c r="AT10" s="479">
        <f t="shared" si="0"/>
        <v>1.6465968586387434</v>
      </c>
      <c r="AU10" s="331" t="str">
        <f t="shared" ref="AU10:AU39" si="8">+IF(AV10="","",((AT$6*AQ10)/((BR10*AR10)+(J10*C10))))</f>
        <v/>
      </c>
      <c r="AV10" s="479" t="str">
        <f t="shared" ref="AV10:AV39" si="9">+IF(AQ10="","",(L10/AQ10))</f>
        <v/>
      </c>
      <c r="AW10" s="312"/>
      <c r="AX10" s="164"/>
      <c r="AY10" s="313"/>
      <c r="AZ10" s="355"/>
      <c r="BA10" s="356"/>
      <c r="BB10" s="356"/>
      <c r="BC10" s="347"/>
      <c r="BD10" s="347"/>
      <c r="BE10" s="347"/>
      <c r="BF10" s="347"/>
      <c r="BG10" s="162"/>
      <c r="BH10" s="245"/>
      <c r="BI10" s="245"/>
      <c r="BJ10" s="245"/>
      <c r="BK10" s="245"/>
      <c r="BL10" s="344"/>
      <c r="BM10" s="163"/>
      <c r="BN10" s="162"/>
      <c r="BO10" s="162"/>
      <c r="BP10" s="190"/>
      <c r="BR10" s="466">
        <f t="shared" ref="BR10:BR38" si="10">125/30</f>
        <v>4.166666666666667</v>
      </c>
      <c r="BS10" s="468"/>
      <c r="BT10" s="469">
        <f t="shared" ref="BT10:BT39" si="11">BS10*25</f>
        <v>0</v>
      </c>
      <c r="BU10" s="469" t="str">
        <f t="shared" si="1"/>
        <v/>
      </c>
      <c r="BV10" s="470">
        <f t="shared" ref="BV10:BV39" si="12">IF(C10="","",(BT10+BR10)/C10)</f>
        <v>1.0907504363001745E-2</v>
      </c>
      <c r="BW10" s="471"/>
      <c r="BX10" s="471"/>
      <c r="BY10" s="469" t="str">
        <f t="shared" ref="BY10:BY39" si="13">IF(AQ10="","",BX10*BW10*1000/AQ10)</f>
        <v/>
      </c>
    </row>
    <row r="11" spans="1:264" s="34" customFormat="1" ht="24.9" customHeight="1" x14ac:dyDescent="0.3">
      <c r="A11" s="223" t="s">
        <v>52</v>
      </c>
      <c r="B11" s="226">
        <v>3</v>
      </c>
      <c r="C11" s="158">
        <v>381</v>
      </c>
      <c r="D11" s="162"/>
      <c r="E11" s="159"/>
      <c r="F11" s="159"/>
      <c r="G11" s="158"/>
      <c r="H11" s="158"/>
      <c r="I11" s="297"/>
      <c r="J11" s="297"/>
      <c r="K11" s="457" t="str">
        <f t="shared" si="2"/>
        <v/>
      </c>
      <c r="L11" s="297"/>
      <c r="M11" s="297"/>
      <c r="N11" s="457" t="str">
        <f t="shared" si="3"/>
        <v/>
      </c>
      <c r="O11" s="297"/>
      <c r="P11" s="297"/>
      <c r="Q11" s="457" t="str">
        <f t="shared" si="4"/>
        <v/>
      </c>
      <c r="R11" s="297"/>
      <c r="S11" s="297"/>
      <c r="T11" s="159"/>
      <c r="U11" s="159"/>
      <c r="V11" s="159"/>
      <c r="W11" s="159"/>
      <c r="X11" s="159"/>
      <c r="Y11" s="159"/>
      <c r="Z11" s="331" t="str">
        <f t="shared" ref="Z11:AA39" si="14">IF(AND(R11&lt;&gt;"",V11&lt;&gt;"",X11&lt;&gt;""),R11+V11+X11,"")</f>
        <v/>
      </c>
      <c r="AA11" s="331" t="str">
        <f t="shared" si="14"/>
        <v/>
      </c>
      <c r="AB11" s="330" t="str">
        <f t="shared" si="5"/>
        <v/>
      </c>
      <c r="AC11" s="159"/>
      <c r="AD11" s="159"/>
      <c r="AE11" s="175" t="str">
        <f t="shared" si="6"/>
        <v/>
      </c>
      <c r="AF11" s="158"/>
      <c r="AG11" s="158"/>
      <c r="AH11" s="121"/>
      <c r="AI11" s="158"/>
      <c r="AJ11" s="158"/>
      <c r="AK11" s="305"/>
      <c r="AL11" s="339"/>
      <c r="AM11" s="245"/>
      <c r="AN11" s="245"/>
      <c r="AO11" s="162"/>
      <c r="AP11" s="331" t="str">
        <f t="shared" si="7"/>
        <v/>
      </c>
      <c r="AQ11" s="342"/>
      <c r="AR11" s="342"/>
      <c r="AS11" s="328"/>
      <c r="AT11" s="479">
        <f t="shared" si="0"/>
        <v>1.6509186351706038</v>
      </c>
      <c r="AU11" s="331" t="str">
        <f t="shared" si="8"/>
        <v/>
      </c>
      <c r="AV11" s="479" t="str">
        <f t="shared" si="9"/>
        <v/>
      </c>
      <c r="AW11" s="312"/>
      <c r="AX11" s="164"/>
      <c r="AY11" s="313"/>
      <c r="AZ11" s="355"/>
      <c r="BA11" s="356"/>
      <c r="BB11" s="356"/>
      <c r="BC11" s="347"/>
      <c r="BD11" s="347"/>
      <c r="BE11" s="347"/>
      <c r="BF11" s="347"/>
      <c r="BG11" s="162"/>
      <c r="BH11" s="245"/>
      <c r="BI11" s="245"/>
      <c r="BJ11" s="245"/>
      <c r="BK11" s="245"/>
      <c r="BL11" s="344"/>
      <c r="BM11" s="163"/>
      <c r="BN11" s="162"/>
      <c r="BO11" s="162"/>
      <c r="BP11" s="190"/>
      <c r="BR11" s="466">
        <f t="shared" si="10"/>
        <v>4.166666666666667</v>
      </c>
      <c r="BS11" s="468"/>
      <c r="BT11" s="469">
        <f t="shared" si="11"/>
        <v>0</v>
      </c>
      <c r="BU11" s="469" t="str">
        <f t="shared" si="1"/>
        <v/>
      </c>
      <c r="BV11" s="470">
        <f t="shared" si="12"/>
        <v>1.0936132983377079E-2</v>
      </c>
      <c r="BW11" s="471"/>
      <c r="BX11" s="471"/>
      <c r="BY11" s="469" t="str">
        <f t="shared" si="13"/>
        <v/>
      </c>
    </row>
    <row r="12" spans="1:264" s="34" customFormat="1" ht="24.9" customHeight="1" x14ac:dyDescent="0.3">
      <c r="A12" s="225" t="s">
        <v>53</v>
      </c>
      <c r="B12" s="226">
        <v>4</v>
      </c>
      <c r="C12" s="162">
        <v>268</v>
      </c>
      <c r="D12" s="162"/>
      <c r="E12" s="159">
        <v>6.83</v>
      </c>
      <c r="F12" s="159">
        <v>6.83</v>
      </c>
      <c r="G12" s="158">
        <v>2640</v>
      </c>
      <c r="H12" s="158">
        <v>2350</v>
      </c>
      <c r="I12" s="297">
        <v>268</v>
      </c>
      <c r="J12" s="297">
        <v>63</v>
      </c>
      <c r="K12" s="457">
        <f t="shared" si="2"/>
        <v>76.492537313432834</v>
      </c>
      <c r="L12" s="297">
        <v>2500</v>
      </c>
      <c r="M12" s="297">
        <v>42</v>
      </c>
      <c r="N12" s="457">
        <f t="shared" si="3"/>
        <v>98.32</v>
      </c>
      <c r="O12" s="297">
        <v>4093</v>
      </c>
      <c r="P12" s="297">
        <v>209</v>
      </c>
      <c r="Q12" s="457">
        <f t="shared" si="4"/>
        <v>94.893720987051069</v>
      </c>
      <c r="R12" s="297"/>
      <c r="S12" s="297"/>
      <c r="T12" s="159"/>
      <c r="U12" s="159"/>
      <c r="V12" s="159"/>
      <c r="W12" s="159"/>
      <c r="X12" s="159"/>
      <c r="Y12" s="159"/>
      <c r="Z12" s="331" t="str">
        <f t="shared" si="14"/>
        <v/>
      </c>
      <c r="AA12" s="331" t="str">
        <f t="shared" si="14"/>
        <v/>
      </c>
      <c r="AB12" s="330" t="str">
        <f t="shared" si="5"/>
        <v/>
      </c>
      <c r="AC12" s="159"/>
      <c r="AD12" s="159"/>
      <c r="AE12" s="175" t="str">
        <f t="shared" si="6"/>
        <v/>
      </c>
      <c r="AF12" s="158"/>
      <c r="AG12" s="158"/>
      <c r="AH12" s="121" t="s">
        <v>215</v>
      </c>
      <c r="AI12" s="158" t="s">
        <v>216</v>
      </c>
      <c r="AJ12" s="158" t="s">
        <v>217</v>
      </c>
      <c r="AK12" s="305" t="s">
        <v>217</v>
      </c>
      <c r="AL12" s="339"/>
      <c r="AM12" s="245"/>
      <c r="AN12" s="245"/>
      <c r="AO12" s="162">
        <v>900</v>
      </c>
      <c r="AP12" s="331">
        <f t="shared" si="7"/>
        <v>326.08695652173913</v>
      </c>
      <c r="AQ12" s="342">
        <v>2760</v>
      </c>
      <c r="AR12" s="342">
        <v>10933</v>
      </c>
      <c r="AS12" s="328">
        <v>87.63</v>
      </c>
      <c r="AT12" s="479">
        <f t="shared" si="0"/>
        <v>1.9779874213836477</v>
      </c>
      <c r="AU12" s="331">
        <f t="shared" si="8"/>
        <v>27.804147569995912</v>
      </c>
      <c r="AV12" s="479">
        <f t="shared" si="9"/>
        <v>0.90579710144927539</v>
      </c>
      <c r="AW12" s="312"/>
      <c r="AX12" s="164"/>
      <c r="AY12" s="313"/>
      <c r="AZ12" s="355"/>
      <c r="BA12" s="356">
        <v>2.14</v>
      </c>
      <c r="BB12" s="356">
        <v>1.24</v>
      </c>
      <c r="BC12" s="347"/>
      <c r="BD12" s="347">
        <v>14.8</v>
      </c>
      <c r="BE12" s="347"/>
      <c r="BF12" s="347"/>
      <c r="BG12" s="162"/>
      <c r="BH12" s="245"/>
      <c r="BI12" s="245"/>
      <c r="BJ12" s="245"/>
      <c r="BK12" s="245"/>
      <c r="BL12" s="344"/>
      <c r="BM12" s="163"/>
      <c r="BN12" s="162"/>
      <c r="BO12" s="162"/>
      <c r="BP12" s="190"/>
      <c r="BR12" s="466">
        <f t="shared" si="10"/>
        <v>4.166666666666667</v>
      </c>
      <c r="BS12" s="468">
        <v>2</v>
      </c>
      <c r="BT12" s="469">
        <f t="shared" si="11"/>
        <v>50</v>
      </c>
      <c r="BU12" s="469">
        <f t="shared" si="1"/>
        <v>16415.630769230771</v>
      </c>
      <c r="BV12" s="470">
        <f t="shared" si="12"/>
        <v>0.2021144278606965</v>
      </c>
      <c r="BW12" s="471">
        <v>1</v>
      </c>
      <c r="BX12" s="471">
        <v>900</v>
      </c>
      <c r="BY12" s="469">
        <f t="shared" si="13"/>
        <v>326.08695652173913</v>
      </c>
    </row>
    <row r="13" spans="1:264" s="34" customFormat="1" ht="24.9" customHeight="1" x14ac:dyDescent="0.3">
      <c r="A13" s="223" t="s">
        <v>47</v>
      </c>
      <c r="B13" s="226">
        <v>5</v>
      </c>
      <c r="C13" s="162">
        <v>285</v>
      </c>
      <c r="D13" s="162"/>
      <c r="E13" s="159"/>
      <c r="F13" s="159"/>
      <c r="G13" s="158"/>
      <c r="H13" s="158"/>
      <c r="I13" s="297"/>
      <c r="J13" s="297"/>
      <c r="K13" s="457" t="str">
        <f t="shared" si="2"/>
        <v/>
      </c>
      <c r="L13" s="297"/>
      <c r="M13" s="297"/>
      <c r="N13" s="457" t="str">
        <f t="shared" si="3"/>
        <v/>
      </c>
      <c r="O13" s="297"/>
      <c r="P13" s="297"/>
      <c r="Q13" s="457" t="str">
        <f t="shared" si="4"/>
        <v/>
      </c>
      <c r="R13" s="297"/>
      <c r="S13" s="297"/>
      <c r="T13" s="159"/>
      <c r="U13" s="159"/>
      <c r="V13" s="159"/>
      <c r="W13" s="159"/>
      <c r="X13" s="159"/>
      <c r="Y13" s="159"/>
      <c r="Z13" s="331" t="str">
        <f t="shared" si="14"/>
        <v/>
      </c>
      <c r="AA13" s="331" t="str">
        <f t="shared" si="14"/>
        <v/>
      </c>
      <c r="AB13" s="330" t="str">
        <f t="shared" si="5"/>
        <v/>
      </c>
      <c r="AC13" s="159"/>
      <c r="AD13" s="159"/>
      <c r="AE13" s="175" t="str">
        <f t="shared" si="6"/>
        <v/>
      </c>
      <c r="AF13" s="158"/>
      <c r="AG13" s="158"/>
      <c r="AH13" s="121"/>
      <c r="AI13" s="158"/>
      <c r="AJ13" s="158"/>
      <c r="AK13" s="305"/>
      <c r="AL13" s="339">
        <v>24.9</v>
      </c>
      <c r="AM13" s="529">
        <v>0.02</v>
      </c>
      <c r="AN13" s="245"/>
      <c r="AO13" s="162">
        <v>970</v>
      </c>
      <c r="AP13" s="331" t="str">
        <f t="shared" si="7"/>
        <v/>
      </c>
      <c r="AQ13" s="342"/>
      <c r="AR13" s="342"/>
      <c r="AS13" s="328"/>
      <c r="AT13" s="479">
        <f t="shared" si="0"/>
        <v>1.7472222222222222</v>
      </c>
      <c r="AU13" s="331" t="str">
        <f t="shared" si="8"/>
        <v/>
      </c>
      <c r="AV13" s="479" t="str">
        <f t="shared" si="9"/>
        <v/>
      </c>
      <c r="AW13" s="312"/>
      <c r="AX13" s="164"/>
      <c r="AY13" s="313"/>
      <c r="AZ13" s="355"/>
      <c r="BA13" s="356"/>
      <c r="BB13" s="356"/>
      <c r="BC13" s="347"/>
      <c r="BD13" s="347"/>
      <c r="BE13" s="347"/>
      <c r="BF13" s="347"/>
      <c r="BG13" s="162"/>
      <c r="BH13" s="245"/>
      <c r="BI13" s="245"/>
      <c r="BJ13" s="245"/>
      <c r="BK13" s="245"/>
      <c r="BL13" s="344"/>
      <c r="BM13" s="163"/>
      <c r="BN13" s="162"/>
      <c r="BO13" s="162"/>
      <c r="BP13" s="190"/>
      <c r="BR13" s="466">
        <f t="shared" si="10"/>
        <v>4.166666666666667</v>
      </c>
      <c r="BS13" s="468">
        <v>3</v>
      </c>
      <c r="BT13" s="469">
        <f t="shared" si="11"/>
        <v>75</v>
      </c>
      <c r="BU13" s="469" t="str">
        <f t="shared" si="1"/>
        <v/>
      </c>
      <c r="BV13" s="470">
        <f t="shared" si="12"/>
        <v>0.27777777777777779</v>
      </c>
      <c r="BW13" s="471"/>
      <c r="BX13" s="471"/>
      <c r="BY13" s="469" t="str">
        <f t="shared" si="13"/>
        <v/>
      </c>
    </row>
    <row r="14" spans="1:264" s="34" customFormat="1" ht="24.9" customHeight="1" x14ac:dyDescent="0.3">
      <c r="A14" s="225" t="s">
        <v>48</v>
      </c>
      <c r="B14" s="226">
        <v>6</v>
      </c>
      <c r="C14" s="162">
        <v>302</v>
      </c>
      <c r="D14" s="162"/>
      <c r="E14" s="159"/>
      <c r="F14" s="159"/>
      <c r="G14" s="158"/>
      <c r="H14" s="158"/>
      <c r="I14" s="297"/>
      <c r="J14" s="297"/>
      <c r="K14" s="457" t="str">
        <f t="shared" si="2"/>
        <v/>
      </c>
      <c r="L14" s="297"/>
      <c r="M14" s="297"/>
      <c r="N14" s="457" t="str">
        <f t="shared" si="3"/>
        <v/>
      </c>
      <c r="O14" s="297"/>
      <c r="P14" s="297"/>
      <c r="Q14" s="457" t="str">
        <f t="shared" si="4"/>
        <v/>
      </c>
      <c r="R14" s="297"/>
      <c r="S14" s="297"/>
      <c r="T14" s="159"/>
      <c r="U14" s="159"/>
      <c r="V14" s="159"/>
      <c r="W14" s="159"/>
      <c r="X14" s="159"/>
      <c r="Y14" s="159"/>
      <c r="Z14" s="331" t="str">
        <f t="shared" si="14"/>
        <v/>
      </c>
      <c r="AA14" s="331" t="str">
        <f t="shared" si="14"/>
        <v/>
      </c>
      <c r="AB14" s="330" t="str">
        <f t="shared" si="5"/>
        <v/>
      </c>
      <c r="AC14" s="159"/>
      <c r="AD14" s="159"/>
      <c r="AE14" s="175" t="str">
        <f t="shared" si="6"/>
        <v/>
      </c>
      <c r="AF14" s="158"/>
      <c r="AG14" s="158"/>
      <c r="AH14" s="121"/>
      <c r="AI14" s="158"/>
      <c r="AJ14" s="158"/>
      <c r="AK14" s="305"/>
      <c r="AL14" s="339">
        <v>24.8</v>
      </c>
      <c r="AM14" s="529">
        <v>0.01</v>
      </c>
      <c r="AN14" s="245"/>
      <c r="AO14" s="162">
        <v>850</v>
      </c>
      <c r="AP14" s="331" t="str">
        <f t="shared" si="7"/>
        <v/>
      </c>
      <c r="AQ14" s="342"/>
      <c r="AR14" s="342"/>
      <c r="AS14" s="328"/>
      <c r="AT14" s="479">
        <f t="shared" si="0"/>
        <v>1.6684350132625996</v>
      </c>
      <c r="AU14" s="331" t="str">
        <f t="shared" si="8"/>
        <v/>
      </c>
      <c r="AV14" s="479" t="str">
        <f t="shared" si="9"/>
        <v/>
      </c>
      <c r="AW14" s="312"/>
      <c r="AX14" s="164"/>
      <c r="AY14" s="314"/>
      <c r="AZ14" s="355"/>
      <c r="BA14" s="356"/>
      <c r="BB14" s="356"/>
      <c r="BC14" s="347"/>
      <c r="BD14" s="347"/>
      <c r="BE14" s="347"/>
      <c r="BF14" s="347"/>
      <c r="BG14" s="162"/>
      <c r="BH14" s="245"/>
      <c r="BI14" s="245"/>
      <c r="BJ14" s="245"/>
      <c r="BK14" s="245"/>
      <c r="BL14" s="344"/>
      <c r="BM14" s="163"/>
      <c r="BN14" s="162"/>
      <c r="BO14" s="162"/>
      <c r="BP14" s="190"/>
      <c r="BR14" s="466">
        <f t="shared" si="10"/>
        <v>4.166666666666667</v>
      </c>
      <c r="BS14" s="468">
        <v>3</v>
      </c>
      <c r="BT14" s="469">
        <f t="shared" si="11"/>
        <v>75</v>
      </c>
      <c r="BU14" s="469" t="str">
        <f t="shared" si="1"/>
        <v/>
      </c>
      <c r="BV14" s="470">
        <f t="shared" si="12"/>
        <v>0.26214128035320089</v>
      </c>
      <c r="BW14" s="471">
        <v>1</v>
      </c>
      <c r="BX14" s="471">
        <v>850</v>
      </c>
      <c r="BY14" s="469" t="str">
        <f t="shared" si="13"/>
        <v/>
      </c>
    </row>
    <row r="15" spans="1:264" s="34" customFormat="1" ht="24.9" customHeight="1" x14ac:dyDescent="0.3">
      <c r="A15" s="225" t="s">
        <v>49</v>
      </c>
      <c r="B15" s="226">
        <v>7</v>
      </c>
      <c r="C15" s="162">
        <v>264</v>
      </c>
      <c r="D15" s="162"/>
      <c r="E15" s="159">
        <v>6.71</v>
      </c>
      <c r="F15" s="159">
        <v>6.71</v>
      </c>
      <c r="G15" s="158">
        <v>2520</v>
      </c>
      <c r="H15" s="158">
        <v>2070</v>
      </c>
      <c r="I15" s="297">
        <v>211</v>
      </c>
      <c r="J15" s="297">
        <v>93</v>
      </c>
      <c r="K15" s="457">
        <f t="shared" si="2"/>
        <v>55.924170616113742</v>
      </c>
      <c r="L15" s="297"/>
      <c r="M15" s="297"/>
      <c r="N15" s="457" t="str">
        <f t="shared" si="3"/>
        <v/>
      </c>
      <c r="O15" s="297">
        <v>2210</v>
      </c>
      <c r="P15" s="297">
        <v>385</v>
      </c>
      <c r="Q15" s="457">
        <f t="shared" si="4"/>
        <v>82.579185520361989</v>
      </c>
      <c r="R15" s="297"/>
      <c r="S15" s="297"/>
      <c r="T15" s="159"/>
      <c r="U15" s="159"/>
      <c r="V15" s="159"/>
      <c r="W15" s="159"/>
      <c r="X15" s="159"/>
      <c r="Y15" s="159"/>
      <c r="Z15" s="331" t="str">
        <f t="shared" si="14"/>
        <v/>
      </c>
      <c r="AA15" s="331" t="str">
        <f t="shared" si="14"/>
        <v/>
      </c>
      <c r="AB15" s="330" t="str">
        <f t="shared" si="5"/>
        <v/>
      </c>
      <c r="AC15" s="159"/>
      <c r="AD15" s="159"/>
      <c r="AE15" s="175" t="str">
        <f t="shared" si="6"/>
        <v/>
      </c>
      <c r="AF15" s="158"/>
      <c r="AG15" s="158"/>
      <c r="AH15" s="121" t="s">
        <v>215</v>
      </c>
      <c r="AI15" s="158" t="s">
        <v>216</v>
      </c>
      <c r="AJ15" s="158" t="s">
        <v>217</v>
      </c>
      <c r="AK15" s="305" t="s">
        <v>217</v>
      </c>
      <c r="AL15" s="339"/>
      <c r="AM15" s="529">
        <v>0.01</v>
      </c>
      <c r="AN15" s="245"/>
      <c r="AO15" s="162">
        <v>870</v>
      </c>
      <c r="AP15" s="331" t="str">
        <f t="shared" si="7"/>
        <v/>
      </c>
      <c r="AQ15" s="342"/>
      <c r="AR15" s="342"/>
      <c r="AS15" s="328"/>
      <c r="AT15" s="479">
        <f t="shared" si="0"/>
        <v>1.8554572271386431</v>
      </c>
      <c r="AU15" s="331" t="str">
        <f t="shared" si="8"/>
        <v/>
      </c>
      <c r="AV15" s="479" t="str">
        <f t="shared" si="9"/>
        <v/>
      </c>
      <c r="AW15" s="312"/>
      <c r="AX15" s="164"/>
      <c r="AY15" s="313"/>
      <c r="AZ15" s="355"/>
      <c r="BA15" s="356"/>
      <c r="BB15" s="356"/>
      <c r="BC15" s="347"/>
      <c r="BD15" s="347"/>
      <c r="BE15" s="347"/>
      <c r="BF15" s="347"/>
      <c r="BG15" s="162"/>
      <c r="BH15" s="245"/>
      <c r="BI15" s="245"/>
      <c r="BJ15" s="245"/>
      <c r="BK15" s="245"/>
      <c r="BL15" s="344"/>
      <c r="BM15" s="163"/>
      <c r="BN15" s="162"/>
      <c r="BO15" s="162"/>
      <c r="BP15" s="190"/>
      <c r="BR15" s="466">
        <f t="shared" si="10"/>
        <v>4.166666666666667</v>
      </c>
      <c r="BS15" s="468">
        <v>3</v>
      </c>
      <c r="BT15" s="469">
        <f t="shared" si="11"/>
        <v>75</v>
      </c>
      <c r="BU15" s="469" t="str">
        <f t="shared" si="1"/>
        <v/>
      </c>
      <c r="BV15" s="470">
        <f t="shared" si="12"/>
        <v>0.2998737373737374</v>
      </c>
      <c r="BW15" s="471">
        <v>1</v>
      </c>
      <c r="BX15" s="471">
        <v>870</v>
      </c>
      <c r="BY15" s="469" t="str">
        <f t="shared" si="13"/>
        <v/>
      </c>
    </row>
    <row r="16" spans="1:264" s="34" customFormat="1" ht="24.9" customHeight="1" x14ac:dyDescent="0.3">
      <c r="A16" s="225" t="s">
        <v>50</v>
      </c>
      <c r="B16" s="226">
        <v>8</v>
      </c>
      <c r="C16" s="162">
        <v>282</v>
      </c>
      <c r="D16" s="162"/>
      <c r="E16" s="159"/>
      <c r="F16" s="159"/>
      <c r="G16" s="158"/>
      <c r="H16" s="158"/>
      <c r="I16" s="297"/>
      <c r="J16" s="297">
        <v>95</v>
      </c>
      <c r="K16" s="457" t="str">
        <f t="shared" si="2"/>
        <v/>
      </c>
      <c r="L16" s="297"/>
      <c r="M16" s="297"/>
      <c r="N16" s="457" t="str">
        <f t="shared" si="3"/>
        <v/>
      </c>
      <c r="O16" s="297"/>
      <c r="P16" s="297">
        <v>431</v>
      </c>
      <c r="Q16" s="457" t="str">
        <f t="shared" si="4"/>
        <v/>
      </c>
      <c r="R16" s="297"/>
      <c r="S16" s="297"/>
      <c r="T16" s="159"/>
      <c r="U16" s="159"/>
      <c r="V16" s="159"/>
      <c r="W16" s="159"/>
      <c r="X16" s="159"/>
      <c r="Y16" s="159"/>
      <c r="Z16" s="331" t="str">
        <f t="shared" si="14"/>
        <v/>
      </c>
      <c r="AA16" s="331" t="str">
        <f t="shared" si="14"/>
        <v/>
      </c>
      <c r="AB16" s="330" t="str">
        <f t="shared" si="5"/>
        <v/>
      </c>
      <c r="AC16" s="159"/>
      <c r="AD16" s="159"/>
      <c r="AE16" s="175" t="str">
        <f t="shared" si="6"/>
        <v/>
      </c>
      <c r="AF16" s="158"/>
      <c r="AG16" s="158"/>
      <c r="AH16" s="121" t="s">
        <v>253</v>
      </c>
      <c r="AI16" s="158" t="s">
        <v>216</v>
      </c>
      <c r="AJ16" s="158" t="s">
        <v>217</v>
      </c>
      <c r="AK16" s="305" t="s">
        <v>217</v>
      </c>
      <c r="AL16" s="339"/>
      <c r="AM16" s="529">
        <v>0.02</v>
      </c>
      <c r="AN16" s="245"/>
      <c r="AO16" s="162">
        <v>900</v>
      </c>
      <c r="AP16" s="331" t="str">
        <f t="shared" si="7"/>
        <v/>
      </c>
      <c r="AQ16" s="342"/>
      <c r="AR16" s="342"/>
      <c r="AS16" s="328"/>
      <c r="AT16" s="479">
        <f t="shared" si="0"/>
        <v>1.1292639138240574</v>
      </c>
      <c r="AU16" s="331" t="str">
        <f t="shared" si="8"/>
        <v/>
      </c>
      <c r="AV16" s="479" t="str">
        <f t="shared" si="9"/>
        <v/>
      </c>
      <c r="AW16" s="312"/>
      <c r="AX16" s="164"/>
      <c r="AY16" s="313"/>
      <c r="AZ16" s="355"/>
      <c r="BA16" s="356"/>
      <c r="BB16" s="356"/>
      <c r="BC16" s="347"/>
      <c r="BD16" s="347"/>
      <c r="BE16" s="347"/>
      <c r="BF16" s="347"/>
      <c r="BG16" s="162"/>
      <c r="BH16" s="245"/>
      <c r="BI16" s="245"/>
      <c r="BJ16" s="245"/>
      <c r="BK16" s="245"/>
      <c r="BL16" s="344"/>
      <c r="BM16" s="163"/>
      <c r="BN16" s="162"/>
      <c r="BO16" s="162"/>
      <c r="BP16" s="190"/>
      <c r="BR16" s="466">
        <f t="shared" si="10"/>
        <v>4.166666666666667</v>
      </c>
      <c r="BS16" s="468">
        <v>11</v>
      </c>
      <c r="BT16" s="469">
        <f t="shared" si="11"/>
        <v>275</v>
      </c>
      <c r="BU16" s="469" t="str">
        <f t="shared" si="1"/>
        <v/>
      </c>
      <c r="BV16" s="470">
        <f t="shared" si="12"/>
        <v>0.989952718676123</v>
      </c>
      <c r="BW16" s="471">
        <v>1</v>
      </c>
      <c r="BX16" s="471">
        <v>900</v>
      </c>
      <c r="BY16" s="469" t="str">
        <f t="shared" si="13"/>
        <v/>
      </c>
    </row>
    <row r="17" spans="1:77" s="34" customFormat="1" ht="24.9" customHeight="1" x14ac:dyDescent="0.3">
      <c r="A17" s="225" t="s">
        <v>51</v>
      </c>
      <c r="B17" s="226">
        <v>9</v>
      </c>
      <c r="C17" s="162">
        <v>281</v>
      </c>
      <c r="D17" s="162"/>
      <c r="E17" s="159"/>
      <c r="F17" s="159"/>
      <c r="G17" s="158"/>
      <c r="H17" s="158"/>
      <c r="I17" s="297"/>
      <c r="J17" s="297"/>
      <c r="K17" s="457" t="str">
        <f t="shared" si="2"/>
        <v/>
      </c>
      <c r="L17" s="297"/>
      <c r="M17" s="297"/>
      <c r="N17" s="457" t="str">
        <f t="shared" si="3"/>
        <v/>
      </c>
      <c r="O17" s="297"/>
      <c r="P17" s="297"/>
      <c r="Q17" s="457" t="str">
        <f t="shared" si="4"/>
        <v/>
      </c>
      <c r="R17" s="297"/>
      <c r="S17" s="297"/>
      <c r="T17" s="159"/>
      <c r="U17" s="159"/>
      <c r="V17" s="159"/>
      <c r="W17" s="159"/>
      <c r="X17" s="159"/>
      <c r="Y17" s="159"/>
      <c r="Z17" s="331" t="str">
        <f t="shared" si="14"/>
        <v/>
      </c>
      <c r="AA17" s="331" t="str">
        <f t="shared" si="14"/>
        <v/>
      </c>
      <c r="AB17" s="330" t="str">
        <f t="shared" si="5"/>
        <v/>
      </c>
      <c r="AC17" s="159"/>
      <c r="AD17" s="159"/>
      <c r="AE17" s="175" t="str">
        <f t="shared" si="6"/>
        <v/>
      </c>
      <c r="AF17" s="158"/>
      <c r="AG17" s="158"/>
      <c r="AH17" s="121"/>
      <c r="AI17" s="158"/>
      <c r="AJ17" s="158"/>
      <c r="AK17" s="305"/>
      <c r="AL17" s="339"/>
      <c r="AM17" s="529"/>
      <c r="AN17" s="245"/>
      <c r="AO17" s="162"/>
      <c r="AP17" s="331" t="str">
        <f t="shared" si="7"/>
        <v/>
      </c>
      <c r="AQ17" s="342"/>
      <c r="AR17" s="342"/>
      <c r="AS17" s="328"/>
      <c r="AT17" s="479">
        <f t="shared" si="0"/>
        <v>2.2384341637010676</v>
      </c>
      <c r="AU17" s="331" t="str">
        <f t="shared" si="8"/>
        <v/>
      </c>
      <c r="AV17" s="479" t="str">
        <f t="shared" si="9"/>
        <v/>
      </c>
      <c r="AW17" s="312"/>
      <c r="AX17" s="164"/>
      <c r="AY17" s="313"/>
      <c r="AZ17" s="355"/>
      <c r="BA17" s="356"/>
      <c r="BB17" s="356"/>
      <c r="BC17" s="347"/>
      <c r="BD17" s="347"/>
      <c r="BE17" s="347"/>
      <c r="BF17" s="347"/>
      <c r="BG17" s="162"/>
      <c r="BH17" s="245"/>
      <c r="BI17" s="245"/>
      <c r="BJ17" s="245"/>
      <c r="BK17" s="245"/>
      <c r="BL17" s="344"/>
      <c r="BM17" s="163"/>
      <c r="BN17" s="162"/>
      <c r="BO17" s="162"/>
      <c r="BP17" s="190"/>
      <c r="BR17" s="466">
        <f t="shared" si="10"/>
        <v>4.166666666666667</v>
      </c>
      <c r="BS17" s="468"/>
      <c r="BT17" s="469">
        <f t="shared" si="11"/>
        <v>0</v>
      </c>
      <c r="BU17" s="469" t="str">
        <f t="shared" si="1"/>
        <v/>
      </c>
      <c r="BV17" s="470">
        <f t="shared" si="12"/>
        <v>1.4827995255041519E-2</v>
      </c>
      <c r="BW17" s="471"/>
      <c r="BX17" s="471"/>
      <c r="BY17" s="469" t="str">
        <f t="shared" si="13"/>
        <v/>
      </c>
    </row>
    <row r="18" spans="1:77" s="34" customFormat="1" ht="24.9" customHeight="1" x14ac:dyDescent="0.3">
      <c r="A18" s="225" t="s">
        <v>52</v>
      </c>
      <c r="B18" s="226">
        <v>10</v>
      </c>
      <c r="C18" s="162">
        <v>281</v>
      </c>
      <c r="D18" s="162"/>
      <c r="E18" s="159"/>
      <c r="F18" s="159"/>
      <c r="G18" s="158"/>
      <c r="H18" s="158"/>
      <c r="I18" s="297"/>
      <c r="J18" s="297"/>
      <c r="K18" s="457" t="str">
        <f t="shared" si="2"/>
        <v/>
      </c>
      <c r="L18" s="297"/>
      <c r="M18" s="297"/>
      <c r="N18" s="457" t="str">
        <f t="shared" si="3"/>
        <v/>
      </c>
      <c r="O18" s="297"/>
      <c r="P18" s="297"/>
      <c r="Q18" s="457" t="str">
        <f t="shared" si="4"/>
        <v/>
      </c>
      <c r="R18" s="297"/>
      <c r="S18" s="297"/>
      <c r="T18" s="159"/>
      <c r="U18" s="159"/>
      <c r="V18" s="159"/>
      <c r="W18" s="159"/>
      <c r="X18" s="159"/>
      <c r="Y18" s="159"/>
      <c r="Z18" s="331" t="str">
        <f t="shared" si="14"/>
        <v/>
      </c>
      <c r="AA18" s="331" t="str">
        <f t="shared" si="14"/>
        <v/>
      </c>
      <c r="AB18" s="330" t="str">
        <f t="shared" si="5"/>
        <v/>
      </c>
      <c r="AC18" s="159"/>
      <c r="AD18" s="159"/>
      <c r="AE18" s="175" t="str">
        <f t="shared" si="6"/>
        <v/>
      </c>
      <c r="AF18" s="158"/>
      <c r="AG18" s="158"/>
      <c r="AH18" s="121"/>
      <c r="AI18" s="158"/>
      <c r="AJ18" s="158"/>
      <c r="AK18" s="305"/>
      <c r="AL18" s="339"/>
      <c r="AM18" s="529"/>
      <c r="AN18" s="245"/>
      <c r="AO18" s="162"/>
      <c r="AP18" s="331" t="str">
        <f t="shared" si="7"/>
        <v/>
      </c>
      <c r="AQ18" s="342"/>
      <c r="AR18" s="342"/>
      <c r="AS18" s="328"/>
      <c r="AT18" s="479">
        <f t="shared" si="0"/>
        <v>2.2384341637010676</v>
      </c>
      <c r="AU18" s="331" t="str">
        <f t="shared" si="8"/>
        <v/>
      </c>
      <c r="AV18" s="479" t="str">
        <f t="shared" si="9"/>
        <v/>
      </c>
      <c r="AW18" s="312"/>
      <c r="AX18" s="164"/>
      <c r="AY18" s="313"/>
      <c r="AZ18" s="355"/>
      <c r="BA18" s="356"/>
      <c r="BB18" s="356"/>
      <c r="BC18" s="347"/>
      <c r="BD18" s="347"/>
      <c r="BE18" s="347"/>
      <c r="BF18" s="347"/>
      <c r="BG18" s="162"/>
      <c r="BH18" s="245"/>
      <c r="BI18" s="245"/>
      <c r="BJ18" s="245"/>
      <c r="BK18" s="245"/>
      <c r="BL18" s="344"/>
      <c r="BM18" s="163"/>
      <c r="BN18" s="162"/>
      <c r="BO18" s="162"/>
      <c r="BP18" s="190"/>
      <c r="BR18" s="466">
        <f t="shared" si="10"/>
        <v>4.166666666666667</v>
      </c>
      <c r="BS18" s="468"/>
      <c r="BT18" s="469">
        <f t="shared" si="11"/>
        <v>0</v>
      </c>
      <c r="BU18" s="469" t="str">
        <f t="shared" si="1"/>
        <v/>
      </c>
      <c r="BV18" s="470">
        <f t="shared" si="12"/>
        <v>1.4827995255041519E-2</v>
      </c>
      <c r="BW18" s="471"/>
      <c r="BX18" s="471"/>
      <c r="BY18" s="469" t="str">
        <f t="shared" si="13"/>
        <v/>
      </c>
    </row>
    <row r="19" spans="1:77" s="34" customFormat="1" ht="24.9" customHeight="1" x14ac:dyDescent="0.3">
      <c r="A19" s="225" t="s">
        <v>53</v>
      </c>
      <c r="B19" s="226">
        <v>11</v>
      </c>
      <c r="C19" s="162">
        <v>281</v>
      </c>
      <c r="D19" s="162"/>
      <c r="E19" s="159">
        <v>6.95</v>
      </c>
      <c r="F19" s="159">
        <v>6.55</v>
      </c>
      <c r="G19" s="158">
        <v>2890</v>
      </c>
      <c r="H19" s="158">
        <v>1990</v>
      </c>
      <c r="I19" s="297">
        <v>205</v>
      </c>
      <c r="J19" s="297">
        <v>71</v>
      </c>
      <c r="K19" s="457">
        <f t="shared" si="2"/>
        <v>65.365853658536594</v>
      </c>
      <c r="L19" s="297">
        <f>O19*0.6</f>
        <v>1272</v>
      </c>
      <c r="M19" s="297">
        <f>P19*0.2</f>
        <v>102.2</v>
      </c>
      <c r="N19" s="457">
        <f t="shared" si="3"/>
        <v>91.965408805031444</v>
      </c>
      <c r="O19" s="297">
        <v>2120</v>
      </c>
      <c r="P19" s="297">
        <v>511</v>
      </c>
      <c r="Q19" s="457">
        <f t="shared" si="4"/>
        <v>75.896226415094333</v>
      </c>
      <c r="R19" s="297">
        <v>63</v>
      </c>
      <c r="S19" s="297">
        <v>18</v>
      </c>
      <c r="T19" s="159">
        <v>35.299999999999997</v>
      </c>
      <c r="U19" s="159">
        <v>5.8</v>
      </c>
      <c r="V19" s="159">
        <v>1.6</v>
      </c>
      <c r="W19" s="159">
        <v>1.1000000000000001</v>
      </c>
      <c r="X19" s="159">
        <v>0</v>
      </c>
      <c r="Y19" s="159">
        <v>0</v>
      </c>
      <c r="Z19" s="331">
        <f t="shared" ref="Z19:Z20" si="15">IF(AND(R19&lt;&gt;"",V19&lt;&gt;"",X19&lt;&gt;""),R19+V19+X19,"")</f>
        <v>64.599999999999994</v>
      </c>
      <c r="AA19" s="331">
        <f t="shared" ref="AA19:AA20" si="16">IF(AND(S19&lt;&gt;"",W19&lt;&gt;"",Y19&lt;&gt;""),S19+W19+Y19,"")</f>
        <v>19.100000000000001</v>
      </c>
      <c r="AB19" s="330">
        <f t="shared" ref="AB19:AB20" si="17">IF(AND(Z19&lt;&gt;"",AA19&lt;&gt;""),(Z19-AA19)/Z19*100,"")</f>
        <v>70.433436532507727</v>
      </c>
      <c r="AC19" s="159">
        <v>8.7799999999999994</v>
      </c>
      <c r="AD19" s="159">
        <v>5.3</v>
      </c>
      <c r="AE19" s="175">
        <v>48.421052631578945</v>
      </c>
      <c r="AF19" s="158"/>
      <c r="AG19" s="158"/>
      <c r="AH19" s="121" t="s">
        <v>215</v>
      </c>
      <c r="AI19" s="158" t="s">
        <v>216</v>
      </c>
      <c r="AJ19" s="158" t="s">
        <v>217</v>
      </c>
      <c r="AK19" s="305" t="s">
        <v>217</v>
      </c>
      <c r="AL19" s="339"/>
      <c r="AM19" s="529"/>
      <c r="AN19" s="245"/>
      <c r="AO19" s="162">
        <v>580</v>
      </c>
      <c r="AP19" s="331">
        <f t="shared" si="7"/>
        <v>181.81818181818181</v>
      </c>
      <c r="AQ19" s="342">
        <v>3190</v>
      </c>
      <c r="AR19" s="342">
        <v>12100</v>
      </c>
      <c r="AS19" s="328">
        <v>87.55</v>
      </c>
      <c r="AT19" s="479">
        <f t="shared" si="0"/>
        <v>2.2384341637010676</v>
      </c>
      <c r="AU19" s="331">
        <f t="shared" si="8"/>
        <v>28.514658721098229</v>
      </c>
      <c r="AV19" s="479">
        <f t="shared" si="9"/>
        <v>0.3987460815047022</v>
      </c>
      <c r="AW19" s="312"/>
      <c r="AX19" s="164"/>
      <c r="AY19" s="313"/>
      <c r="AZ19" s="355"/>
      <c r="BA19" s="356">
        <v>2.19</v>
      </c>
      <c r="BB19" s="528">
        <v>1.33</v>
      </c>
      <c r="BC19" s="347"/>
      <c r="BD19" s="347">
        <v>14.53</v>
      </c>
      <c r="BE19" s="347"/>
      <c r="BF19" s="347"/>
      <c r="BG19" s="162"/>
      <c r="BH19" s="245"/>
      <c r="BI19" s="245"/>
      <c r="BJ19" s="245"/>
      <c r="BK19" s="245"/>
      <c r="BL19" s="344"/>
      <c r="BM19" s="163"/>
      <c r="BN19" s="162"/>
      <c r="BO19" s="162"/>
      <c r="BP19" s="190"/>
      <c r="BR19" s="466">
        <f t="shared" si="10"/>
        <v>4.166666666666667</v>
      </c>
      <c r="BS19" s="468"/>
      <c r="BT19" s="469">
        <f t="shared" si="11"/>
        <v>0</v>
      </c>
      <c r="BU19" s="469">
        <f t="shared" si="1"/>
        <v>218323.59999999998</v>
      </c>
      <c r="BV19" s="470">
        <f t="shared" si="12"/>
        <v>1.4827995255041519E-2</v>
      </c>
      <c r="BW19" s="471"/>
      <c r="BX19" s="471"/>
      <c r="BY19" s="469">
        <f t="shared" si="13"/>
        <v>0</v>
      </c>
    </row>
    <row r="20" spans="1:77" s="34" customFormat="1" ht="24.9" customHeight="1" x14ac:dyDescent="0.3">
      <c r="A20" s="225" t="s">
        <v>47</v>
      </c>
      <c r="B20" s="226">
        <v>12</v>
      </c>
      <c r="C20" s="162">
        <v>285</v>
      </c>
      <c r="D20" s="162"/>
      <c r="E20" s="159"/>
      <c r="F20" s="159"/>
      <c r="G20" s="158"/>
      <c r="H20" s="158"/>
      <c r="I20" s="297"/>
      <c r="J20" s="297"/>
      <c r="K20" s="457" t="str">
        <f t="shared" si="2"/>
        <v/>
      </c>
      <c r="L20" s="297"/>
      <c r="M20" s="297"/>
      <c r="N20" s="457" t="str">
        <f t="shared" si="3"/>
        <v/>
      </c>
      <c r="O20" s="297"/>
      <c r="P20" s="297"/>
      <c r="Q20" s="457" t="str">
        <f t="shared" si="4"/>
        <v/>
      </c>
      <c r="R20" s="297"/>
      <c r="S20" s="297"/>
      <c r="T20" s="159"/>
      <c r="U20" s="159"/>
      <c r="V20" s="159"/>
      <c r="W20" s="159"/>
      <c r="X20" s="159"/>
      <c r="Y20" s="159"/>
      <c r="Z20" s="331" t="str">
        <f t="shared" si="15"/>
        <v/>
      </c>
      <c r="AA20" s="331" t="str">
        <f t="shared" si="16"/>
        <v/>
      </c>
      <c r="AB20" s="330" t="str">
        <f t="shared" si="17"/>
        <v/>
      </c>
      <c r="AC20" s="159"/>
      <c r="AD20" s="159"/>
      <c r="AE20" s="175" t="str">
        <f t="shared" si="6"/>
        <v/>
      </c>
      <c r="AF20" s="158"/>
      <c r="AG20" s="158"/>
      <c r="AH20" s="121"/>
      <c r="AI20" s="158"/>
      <c r="AJ20" s="158"/>
      <c r="AK20" s="305"/>
      <c r="AL20" s="339">
        <v>26.2</v>
      </c>
      <c r="AM20" s="529">
        <v>0.01</v>
      </c>
      <c r="AN20" s="245"/>
      <c r="AO20" s="162">
        <v>600</v>
      </c>
      <c r="AP20" s="331" t="str">
        <f t="shared" si="7"/>
        <v/>
      </c>
      <c r="AQ20" s="342"/>
      <c r="AR20" s="342"/>
      <c r="AS20" s="328"/>
      <c r="AT20" s="479">
        <f t="shared" si="0"/>
        <v>1.7472222222222222</v>
      </c>
      <c r="AU20" s="331" t="str">
        <f t="shared" si="8"/>
        <v/>
      </c>
      <c r="AV20" s="479" t="str">
        <f t="shared" si="9"/>
        <v/>
      </c>
      <c r="AW20" s="312"/>
      <c r="AX20" s="164"/>
      <c r="AY20" s="313"/>
      <c r="AZ20" s="355"/>
      <c r="BA20" s="356"/>
      <c r="BB20" s="356"/>
      <c r="BC20" s="347"/>
      <c r="BD20" s="347"/>
      <c r="BE20" s="347"/>
      <c r="BF20" s="347"/>
      <c r="BG20" s="162"/>
      <c r="BH20" s="245"/>
      <c r="BI20" s="245"/>
      <c r="BJ20" s="245"/>
      <c r="BK20" s="245"/>
      <c r="BL20" s="344"/>
      <c r="BM20" s="163"/>
      <c r="BN20" s="162"/>
      <c r="BO20" s="162"/>
      <c r="BP20" s="190"/>
      <c r="BR20" s="466">
        <f t="shared" si="10"/>
        <v>4.166666666666667</v>
      </c>
      <c r="BS20" s="468">
        <v>3</v>
      </c>
      <c r="BT20" s="469">
        <f t="shared" si="11"/>
        <v>75</v>
      </c>
      <c r="BU20" s="469" t="str">
        <f t="shared" si="1"/>
        <v/>
      </c>
      <c r="BV20" s="470">
        <f t="shared" si="12"/>
        <v>0.27777777777777779</v>
      </c>
      <c r="BW20" s="471">
        <v>1</v>
      </c>
      <c r="BX20" s="471">
        <v>600</v>
      </c>
      <c r="BY20" s="469" t="str">
        <f t="shared" si="13"/>
        <v/>
      </c>
    </row>
    <row r="21" spans="1:77" s="34" customFormat="1" ht="24.9" customHeight="1" x14ac:dyDescent="0.3">
      <c r="A21" s="225" t="s">
        <v>48</v>
      </c>
      <c r="B21" s="226">
        <v>13</v>
      </c>
      <c r="C21" s="162">
        <v>336</v>
      </c>
      <c r="D21" s="162"/>
      <c r="E21" s="159">
        <v>6.6</v>
      </c>
      <c r="F21" s="159">
        <v>6.4</v>
      </c>
      <c r="G21" s="158">
        <v>3100</v>
      </c>
      <c r="H21" s="158">
        <v>1970</v>
      </c>
      <c r="I21" s="297">
        <v>230</v>
      </c>
      <c r="J21" s="297">
        <v>39</v>
      </c>
      <c r="K21" s="457">
        <f t="shared" si="2"/>
        <v>83.043478260869563</v>
      </c>
      <c r="L21" s="297">
        <v>598</v>
      </c>
      <c r="M21" s="297">
        <v>292</v>
      </c>
      <c r="N21" s="457">
        <f t="shared" si="3"/>
        <v>51.170568561872912</v>
      </c>
      <c r="O21" s="297">
        <v>1150</v>
      </c>
      <c r="P21" s="297">
        <v>762</v>
      </c>
      <c r="Q21" s="457">
        <f t="shared" si="4"/>
        <v>33.739130434782609</v>
      </c>
      <c r="R21" s="297"/>
      <c r="S21" s="297"/>
      <c r="T21" s="159"/>
      <c r="U21" s="159"/>
      <c r="V21" s="159"/>
      <c r="W21" s="159"/>
      <c r="X21" s="159"/>
      <c r="Y21" s="159"/>
      <c r="Z21" s="331" t="str">
        <f t="shared" si="14"/>
        <v/>
      </c>
      <c r="AA21" s="331" t="str">
        <f t="shared" si="14"/>
        <v/>
      </c>
      <c r="AB21" s="330" t="str">
        <f t="shared" si="5"/>
        <v/>
      </c>
      <c r="AC21" s="159"/>
      <c r="AD21" s="159"/>
      <c r="AE21" s="175" t="str">
        <f t="shared" si="6"/>
        <v/>
      </c>
      <c r="AF21" s="158"/>
      <c r="AG21" s="158"/>
      <c r="AH21" s="121" t="s">
        <v>215</v>
      </c>
      <c r="AI21" s="158" t="s">
        <v>218</v>
      </c>
      <c r="AJ21" s="158" t="s">
        <v>217</v>
      </c>
      <c r="AK21" s="305" t="s">
        <v>217</v>
      </c>
      <c r="AL21" s="339">
        <v>25.8</v>
      </c>
      <c r="AM21" s="529">
        <v>0.01</v>
      </c>
      <c r="AN21" s="245"/>
      <c r="AO21" s="162">
        <v>550</v>
      </c>
      <c r="AP21" s="331" t="str">
        <f t="shared" si="7"/>
        <v/>
      </c>
      <c r="AQ21" s="342"/>
      <c r="AR21" s="342"/>
      <c r="AS21" s="328"/>
      <c r="AT21" s="479">
        <f t="shared" si="0"/>
        <v>1.5304136253041363</v>
      </c>
      <c r="AU21" s="331" t="str">
        <f t="shared" si="8"/>
        <v/>
      </c>
      <c r="AV21" s="479" t="str">
        <f t="shared" si="9"/>
        <v/>
      </c>
      <c r="AW21" s="312"/>
      <c r="AX21" s="164"/>
      <c r="AY21" s="313"/>
      <c r="AZ21" s="355"/>
      <c r="BA21" s="356"/>
      <c r="BB21" s="356"/>
      <c r="BC21" s="347"/>
      <c r="BD21" s="347"/>
      <c r="BE21" s="347"/>
      <c r="BF21" s="347"/>
      <c r="BG21" s="162"/>
      <c r="BH21" s="245"/>
      <c r="BI21" s="245"/>
      <c r="BJ21" s="245"/>
      <c r="BK21" s="245"/>
      <c r="BL21" s="344"/>
      <c r="BM21" s="163"/>
      <c r="BN21" s="162"/>
      <c r="BO21" s="162"/>
      <c r="BP21" s="190"/>
      <c r="BR21" s="466">
        <f t="shared" si="10"/>
        <v>4.166666666666667</v>
      </c>
      <c r="BS21" s="468">
        <v>3</v>
      </c>
      <c r="BT21" s="469">
        <f t="shared" si="11"/>
        <v>75</v>
      </c>
      <c r="BU21" s="469" t="str">
        <f t="shared" si="1"/>
        <v/>
      </c>
      <c r="BV21" s="470">
        <f t="shared" si="12"/>
        <v>0.23561507936507939</v>
      </c>
      <c r="BW21" s="471">
        <v>1</v>
      </c>
      <c r="BX21" s="471">
        <v>550</v>
      </c>
      <c r="BY21" s="469" t="str">
        <f t="shared" si="13"/>
        <v/>
      </c>
    </row>
    <row r="22" spans="1:77" s="34" customFormat="1" ht="24.9" customHeight="1" x14ac:dyDescent="0.3">
      <c r="A22" s="225" t="s">
        <v>49</v>
      </c>
      <c r="B22" s="226">
        <v>14</v>
      </c>
      <c r="C22" s="162">
        <v>236</v>
      </c>
      <c r="D22" s="162"/>
      <c r="E22" s="159">
        <v>6.94</v>
      </c>
      <c r="F22" s="159">
        <v>6.44</v>
      </c>
      <c r="G22" s="158">
        <v>3030</v>
      </c>
      <c r="H22" s="158">
        <v>2020</v>
      </c>
      <c r="I22" s="297">
        <v>228</v>
      </c>
      <c r="J22" s="297">
        <v>54</v>
      </c>
      <c r="K22" s="457">
        <f t="shared" si="2"/>
        <v>76.31578947368422</v>
      </c>
      <c r="L22" s="297"/>
      <c r="M22" s="297"/>
      <c r="N22" s="457" t="str">
        <f t="shared" si="3"/>
        <v/>
      </c>
      <c r="O22" s="297">
        <v>3340</v>
      </c>
      <c r="P22" s="297">
        <v>414</v>
      </c>
      <c r="Q22" s="457">
        <f t="shared" si="4"/>
        <v>87.604790419161688</v>
      </c>
      <c r="R22" s="297"/>
      <c r="S22" s="297"/>
      <c r="T22" s="159"/>
      <c r="U22" s="159"/>
      <c r="V22" s="159"/>
      <c r="W22" s="159"/>
      <c r="X22" s="159"/>
      <c r="Y22" s="159"/>
      <c r="Z22" s="331" t="str">
        <f t="shared" si="14"/>
        <v/>
      </c>
      <c r="AA22" s="331" t="str">
        <f t="shared" si="14"/>
        <v/>
      </c>
      <c r="AB22" s="330" t="str">
        <f t="shared" si="5"/>
        <v/>
      </c>
      <c r="AC22" s="159"/>
      <c r="AD22" s="159"/>
      <c r="AE22" s="175" t="str">
        <f t="shared" si="6"/>
        <v/>
      </c>
      <c r="AF22" s="158"/>
      <c r="AG22" s="158"/>
      <c r="AH22" s="121" t="s">
        <v>215</v>
      </c>
      <c r="AI22" s="158" t="s">
        <v>216</v>
      </c>
      <c r="AJ22" s="158" t="s">
        <v>217</v>
      </c>
      <c r="AK22" s="305" t="s">
        <v>217</v>
      </c>
      <c r="AL22" s="339"/>
      <c r="AM22" s="529"/>
      <c r="AN22" s="245"/>
      <c r="AO22" s="162">
        <v>550</v>
      </c>
      <c r="AP22" s="331" t="str">
        <f t="shared" si="7"/>
        <v/>
      </c>
      <c r="AQ22" s="342"/>
      <c r="AR22" s="342"/>
      <c r="AS22" s="328"/>
      <c r="AT22" s="479">
        <f t="shared" si="0"/>
        <v>2.1993006993006992</v>
      </c>
      <c r="AU22" s="331" t="str">
        <f t="shared" si="8"/>
        <v/>
      </c>
      <c r="AV22" s="479" t="str">
        <f t="shared" si="9"/>
        <v/>
      </c>
      <c r="AW22" s="312"/>
      <c r="AX22" s="164"/>
      <c r="AY22" s="313"/>
      <c r="AZ22" s="355"/>
      <c r="BA22" s="356"/>
      <c r="BB22" s="356"/>
      <c r="BC22" s="347"/>
      <c r="BD22" s="347"/>
      <c r="BE22" s="347"/>
      <c r="BF22" s="347"/>
      <c r="BG22" s="162"/>
      <c r="BH22" s="245"/>
      <c r="BI22" s="245"/>
      <c r="BJ22" s="245"/>
      <c r="BK22" s="245"/>
      <c r="BL22" s="344"/>
      <c r="BM22" s="163"/>
      <c r="BN22" s="162"/>
      <c r="BO22" s="162"/>
      <c r="BP22" s="190"/>
      <c r="BR22" s="466">
        <f t="shared" si="10"/>
        <v>4.166666666666667</v>
      </c>
      <c r="BS22" s="468">
        <v>2</v>
      </c>
      <c r="BT22" s="469">
        <f t="shared" si="11"/>
        <v>50</v>
      </c>
      <c r="BU22" s="469" t="str">
        <f t="shared" si="1"/>
        <v/>
      </c>
      <c r="BV22" s="470">
        <f t="shared" si="12"/>
        <v>0.22951977401129942</v>
      </c>
      <c r="BW22" s="471"/>
      <c r="BX22" s="471"/>
      <c r="BY22" s="469" t="str">
        <f t="shared" si="13"/>
        <v/>
      </c>
    </row>
    <row r="23" spans="1:77" s="34" customFormat="1" ht="24.9" customHeight="1" x14ac:dyDescent="0.3">
      <c r="A23" s="225" t="s">
        <v>50</v>
      </c>
      <c r="B23" s="226">
        <v>15</v>
      </c>
      <c r="C23" s="162">
        <v>330</v>
      </c>
      <c r="D23" s="162"/>
      <c r="E23" s="159"/>
      <c r="F23" s="159"/>
      <c r="G23" s="158"/>
      <c r="H23" s="158"/>
      <c r="I23" s="297"/>
      <c r="J23" s="297"/>
      <c r="K23" s="457" t="str">
        <f t="shared" si="2"/>
        <v/>
      </c>
      <c r="L23" s="297"/>
      <c r="M23" s="297"/>
      <c r="N23" s="457" t="str">
        <f t="shared" si="3"/>
        <v/>
      </c>
      <c r="O23" s="297"/>
      <c r="P23" s="297"/>
      <c r="Q23" s="457" t="str">
        <f t="shared" si="4"/>
        <v/>
      </c>
      <c r="R23" s="297"/>
      <c r="S23" s="297"/>
      <c r="T23" s="159"/>
      <c r="U23" s="159"/>
      <c r="V23" s="159"/>
      <c r="W23" s="159"/>
      <c r="X23" s="159"/>
      <c r="Y23" s="159"/>
      <c r="Z23" s="331" t="str">
        <f t="shared" si="14"/>
        <v/>
      </c>
      <c r="AA23" s="331" t="str">
        <f t="shared" si="14"/>
        <v/>
      </c>
      <c r="AB23" s="330" t="str">
        <f t="shared" si="5"/>
        <v/>
      </c>
      <c r="AC23" s="159"/>
      <c r="AD23" s="159"/>
      <c r="AE23" s="175" t="str">
        <f t="shared" si="6"/>
        <v/>
      </c>
      <c r="AF23" s="158"/>
      <c r="AG23" s="158"/>
      <c r="AH23" s="121"/>
      <c r="AI23" s="158"/>
      <c r="AJ23" s="158"/>
      <c r="AK23" s="305"/>
      <c r="AL23" s="339">
        <v>25.2</v>
      </c>
      <c r="AM23" s="529">
        <v>0.01</v>
      </c>
      <c r="AN23" s="245"/>
      <c r="AO23" s="162">
        <v>550</v>
      </c>
      <c r="AP23" s="331" t="str">
        <f t="shared" si="7"/>
        <v/>
      </c>
      <c r="AQ23" s="342"/>
      <c r="AR23" s="342"/>
      <c r="AS23" s="328"/>
      <c r="AT23" s="479">
        <f t="shared" si="0"/>
        <v>1.1333333333333333</v>
      </c>
      <c r="AU23" s="331" t="str">
        <f t="shared" si="8"/>
        <v/>
      </c>
      <c r="AV23" s="479" t="str">
        <f t="shared" si="9"/>
        <v/>
      </c>
      <c r="AW23" s="312"/>
      <c r="AX23" s="164"/>
      <c r="AY23" s="313"/>
      <c r="AZ23" s="355"/>
      <c r="BA23" s="356"/>
      <c r="BB23" s="356"/>
      <c r="BC23" s="347"/>
      <c r="BD23" s="347"/>
      <c r="BE23" s="347"/>
      <c r="BF23" s="347"/>
      <c r="BG23" s="162"/>
      <c r="BH23" s="245"/>
      <c r="BI23" s="245"/>
      <c r="BJ23" s="245"/>
      <c r="BK23" s="245"/>
      <c r="BL23" s="344"/>
      <c r="BM23" s="163"/>
      <c r="BN23" s="162"/>
      <c r="BO23" s="162"/>
      <c r="BP23" s="190"/>
      <c r="BR23" s="466">
        <f t="shared" si="10"/>
        <v>4.166666666666667</v>
      </c>
      <c r="BS23" s="468">
        <v>9</v>
      </c>
      <c r="BT23" s="469">
        <f t="shared" si="11"/>
        <v>225</v>
      </c>
      <c r="BU23" s="469" t="str">
        <f t="shared" si="1"/>
        <v/>
      </c>
      <c r="BV23" s="470">
        <f t="shared" si="12"/>
        <v>0.69444444444444442</v>
      </c>
      <c r="BW23" s="471">
        <v>1</v>
      </c>
      <c r="BX23" s="471">
        <v>550</v>
      </c>
      <c r="BY23" s="469" t="str">
        <f t="shared" si="13"/>
        <v/>
      </c>
    </row>
    <row r="24" spans="1:77" s="34" customFormat="1" ht="24.9" customHeight="1" x14ac:dyDescent="0.3">
      <c r="A24" s="225" t="s">
        <v>51</v>
      </c>
      <c r="B24" s="226">
        <v>16</v>
      </c>
      <c r="C24" s="162">
        <v>330</v>
      </c>
      <c r="D24" s="162"/>
      <c r="E24" s="159"/>
      <c r="F24" s="159"/>
      <c r="G24" s="158"/>
      <c r="H24" s="158"/>
      <c r="I24" s="297"/>
      <c r="J24" s="297"/>
      <c r="K24" s="457" t="str">
        <f t="shared" si="2"/>
        <v/>
      </c>
      <c r="L24" s="297"/>
      <c r="M24" s="297"/>
      <c r="N24" s="457" t="str">
        <f t="shared" si="3"/>
        <v/>
      </c>
      <c r="O24" s="297"/>
      <c r="P24" s="297"/>
      <c r="Q24" s="457" t="str">
        <f t="shared" si="4"/>
        <v/>
      </c>
      <c r="R24" s="297"/>
      <c r="S24" s="297"/>
      <c r="T24" s="159"/>
      <c r="U24" s="159"/>
      <c r="V24" s="159"/>
      <c r="W24" s="159"/>
      <c r="X24" s="159"/>
      <c r="Y24" s="159"/>
      <c r="Z24" s="331" t="str">
        <f t="shared" si="14"/>
        <v/>
      </c>
      <c r="AA24" s="331" t="str">
        <f t="shared" si="14"/>
        <v/>
      </c>
      <c r="AB24" s="330" t="str">
        <f t="shared" si="5"/>
        <v/>
      </c>
      <c r="AC24" s="159"/>
      <c r="AD24" s="159"/>
      <c r="AE24" s="175" t="str">
        <f t="shared" si="6"/>
        <v/>
      </c>
      <c r="AF24" s="158"/>
      <c r="AG24" s="158"/>
      <c r="AH24" s="121"/>
      <c r="AI24" s="158"/>
      <c r="AJ24" s="158"/>
      <c r="AK24" s="305"/>
      <c r="AL24" s="339"/>
      <c r="AM24" s="529"/>
      <c r="AN24" s="245"/>
      <c r="AO24" s="162"/>
      <c r="AP24" s="331" t="str">
        <f t="shared" si="7"/>
        <v/>
      </c>
      <c r="AQ24" s="342"/>
      <c r="AR24" s="342"/>
      <c r="AS24" s="328"/>
      <c r="AT24" s="479">
        <f t="shared" si="0"/>
        <v>1.906060606060606</v>
      </c>
      <c r="AU24" s="331" t="str">
        <f t="shared" si="8"/>
        <v/>
      </c>
      <c r="AV24" s="479" t="str">
        <f t="shared" si="9"/>
        <v/>
      </c>
      <c r="AW24" s="312"/>
      <c r="AX24" s="164"/>
      <c r="AY24" s="313"/>
      <c r="AZ24" s="355"/>
      <c r="BA24" s="356"/>
      <c r="BB24" s="356"/>
      <c r="BC24" s="347"/>
      <c r="BD24" s="347"/>
      <c r="BE24" s="347"/>
      <c r="BF24" s="347"/>
      <c r="BG24" s="162"/>
      <c r="BH24" s="245"/>
      <c r="BI24" s="245"/>
      <c r="BJ24" s="245"/>
      <c r="BK24" s="245"/>
      <c r="BL24" s="344"/>
      <c r="BM24" s="163"/>
      <c r="BN24" s="162"/>
      <c r="BO24" s="162"/>
      <c r="BP24" s="190"/>
      <c r="BR24" s="466">
        <f t="shared" si="10"/>
        <v>4.166666666666667</v>
      </c>
      <c r="BS24" s="468"/>
      <c r="BT24" s="469">
        <f t="shared" si="11"/>
        <v>0</v>
      </c>
      <c r="BU24" s="469" t="str">
        <f t="shared" si="1"/>
        <v/>
      </c>
      <c r="BV24" s="470">
        <f t="shared" si="12"/>
        <v>1.2626262626262628E-2</v>
      </c>
      <c r="BW24" s="471"/>
      <c r="BX24" s="471"/>
      <c r="BY24" s="469" t="str">
        <f t="shared" si="13"/>
        <v/>
      </c>
    </row>
    <row r="25" spans="1:77" s="34" customFormat="1" ht="24.9" customHeight="1" x14ac:dyDescent="0.3">
      <c r="A25" s="225" t="s">
        <v>52</v>
      </c>
      <c r="B25" s="226">
        <v>17</v>
      </c>
      <c r="C25" s="162">
        <v>330</v>
      </c>
      <c r="D25" s="162"/>
      <c r="E25" s="159"/>
      <c r="F25" s="159"/>
      <c r="G25" s="158"/>
      <c r="H25" s="158"/>
      <c r="I25" s="297"/>
      <c r="J25" s="297"/>
      <c r="K25" s="457" t="str">
        <f t="shared" si="2"/>
        <v/>
      </c>
      <c r="L25" s="297"/>
      <c r="M25" s="297"/>
      <c r="N25" s="457" t="str">
        <f t="shared" si="3"/>
        <v/>
      </c>
      <c r="O25" s="297"/>
      <c r="P25" s="297"/>
      <c r="Q25" s="457" t="str">
        <f t="shared" si="4"/>
        <v/>
      </c>
      <c r="R25" s="297"/>
      <c r="S25" s="297"/>
      <c r="T25" s="159"/>
      <c r="U25" s="159"/>
      <c r="V25" s="159"/>
      <c r="W25" s="159"/>
      <c r="X25" s="159"/>
      <c r="Y25" s="159"/>
      <c r="Z25" s="331" t="str">
        <f t="shared" si="14"/>
        <v/>
      </c>
      <c r="AA25" s="331" t="str">
        <f t="shared" si="14"/>
        <v/>
      </c>
      <c r="AB25" s="330" t="str">
        <f t="shared" si="5"/>
        <v/>
      </c>
      <c r="AC25" s="159"/>
      <c r="AD25" s="159"/>
      <c r="AE25" s="175" t="str">
        <f t="shared" si="6"/>
        <v/>
      </c>
      <c r="AF25" s="158"/>
      <c r="AG25" s="158"/>
      <c r="AH25" s="121"/>
      <c r="AI25" s="158"/>
      <c r="AJ25" s="158"/>
      <c r="AK25" s="305"/>
      <c r="AL25" s="339"/>
      <c r="AM25" s="529"/>
      <c r="AN25" s="245"/>
      <c r="AO25" s="162"/>
      <c r="AP25" s="331" t="str">
        <f t="shared" si="7"/>
        <v/>
      </c>
      <c r="AQ25" s="342"/>
      <c r="AR25" s="342"/>
      <c r="AS25" s="328"/>
      <c r="AT25" s="479">
        <f t="shared" si="0"/>
        <v>1.906060606060606</v>
      </c>
      <c r="AU25" s="331" t="str">
        <f t="shared" si="8"/>
        <v/>
      </c>
      <c r="AV25" s="479" t="str">
        <f t="shared" si="9"/>
        <v/>
      </c>
      <c r="AW25" s="312"/>
      <c r="AX25" s="164"/>
      <c r="AY25" s="313"/>
      <c r="AZ25" s="355"/>
      <c r="BA25" s="356"/>
      <c r="BB25" s="356"/>
      <c r="BC25" s="347"/>
      <c r="BD25" s="347"/>
      <c r="BE25" s="347"/>
      <c r="BF25" s="347"/>
      <c r="BG25" s="162"/>
      <c r="BH25" s="245"/>
      <c r="BI25" s="245"/>
      <c r="BJ25" s="245"/>
      <c r="BK25" s="245"/>
      <c r="BL25" s="344"/>
      <c r="BM25" s="163"/>
      <c r="BN25" s="162"/>
      <c r="BO25" s="162"/>
      <c r="BP25" s="190"/>
      <c r="BR25" s="466">
        <f t="shared" si="10"/>
        <v>4.166666666666667</v>
      </c>
      <c r="BS25" s="468"/>
      <c r="BT25" s="469">
        <f t="shared" si="11"/>
        <v>0</v>
      </c>
      <c r="BU25" s="469" t="str">
        <f t="shared" si="1"/>
        <v/>
      </c>
      <c r="BV25" s="470">
        <f t="shared" si="12"/>
        <v>1.2626262626262628E-2</v>
      </c>
      <c r="BW25" s="471"/>
      <c r="BX25" s="471"/>
      <c r="BY25" s="469" t="str">
        <f t="shared" si="13"/>
        <v/>
      </c>
    </row>
    <row r="26" spans="1:77" s="34" customFormat="1" ht="24.9" customHeight="1" x14ac:dyDescent="0.3">
      <c r="A26" s="225" t="s">
        <v>53</v>
      </c>
      <c r="B26" s="226">
        <v>18</v>
      </c>
      <c r="C26" s="162">
        <v>220</v>
      </c>
      <c r="D26" s="162"/>
      <c r="E26" s="159">
        <v>6.33</v>
      </c>
      <c r="F26" s="159">
        <v>6.45</v>
      </c>
      <c r="G26" s="158">
        <v>2180</v>
      </c>
      <c r="H26" s="158">
        <v>2720</v>
      </c>
      <c r="I26" s="297">
        <v>134</v>
      </c>
      <c r="J26" s="297">
        <v>104</v>
      </c>
      <c r="K26" s="457">
        <f t="shared" si="2"/>
        <v>22.388059701492537</v>
      </c>
      <c r="L26" s="297">
        <f>O26*0.6</f>
        <v>865.19999999999993</v>
      </c>
      <c r="M26" s="297">
        <f>P26*0.2</f>
        <v>64.8</v>
      </c>
      <c r="N26" s="457">
        <f t="shared" si="3"/>
        <v>92.51040221914009</v>
      </c>
      <c r="O26" s="297">
        <v>1442</v>
      </c>
      <c r="P26" s="297">
        <v>324</v>
      </c>
      <c r="Q26" s="457">
        <f t="shared" si="4"/>
        <v>77.531206657420242</v>
      </c>
      <c r="R26" s="297">
        <v>58</v>
      </c>
      <c r="S26" s="297">
        <v>13</v>
      </c>
      <c r="T26" s="159">
        <v>38.1</v>
      </c>
      <c r="U26" s="159">
        <v>6.2</v>
      </c>
      <c r="V26" s="159">
        <v>0.9</v>
      </c>
      <c r="W26" s="159">
        <v>1.3</v>
      </c>
      <c r="X26" s="159">
        <v>0</v>
      </c>
      <c r="Y26" s="159">
        <v>0</v>
      </c>
      <c r="Z26" s="331">
        <f t="shared" si="14"/>
        <v>58.9</v>
      </c>
      <c r="AA26" s="331">
        <f t="shared" si="14"/>
        <v>14.3</v>
      </c>
      <c r="AB26" s="330">
        <f t="shared" si="5"/>
        <v>75.721561969439719</v>
      </c>
      <c r="AC26" s="159">
        <v>9.4</v>
      </c>
      <c r="AD26" s="159">
        <v>4.7</v>
      </c>
      <c r="AE26" s="175">
        <v>48.421052631578945</v>
      </c>
      <c r="AF26" s="158"/>
      <c r="AG26" s="158"/>
      <c r="AH26" s="121" t="s">
        <v>215</v>
      </c>
      <c r="AI26" s="158" t="s">
        <v>216</v>
      </c>
      <c r="AJ26" s="158" t="s">
        <v>217</v>
      </c>
      <c r="AK26" s="305" t="s">
        <v>217</v>
      </c>
      <c r="AL26" s="339">
        <v>24.8</v>
      </c>
      <c r="AM26" s="529">
        <v>0.04</v>
      </c>
      <c r="AN26" s="245"/>
      <c r="AO26" s="162">
        <v>540</v>
      </c>
      <c r="AP26" s="331">
        <f t="shared" si="7"/>
        <v>151.68539325842696</v>
      </c>
      <c r="AQ26" s="342">
        <v>3560</v>
      </c>
      <c r="AR26" s="342">
        <v>14833</v>
      </c>
      <c r="AS26" s="328">
        <v>89.11</v>
      </c>
      <c r="AT26" s="479">
        <f t="shared" si="0"/>
        <v>2.1322033898305084</v>
      </c>
      <c r="AU26" s="331">
        <f t="shared" si="8"/>
        <v>26.442251109514764</v>
      </c>
      <c r="AV26" s="479">
        <f t="shared" si="9"/>
        <v>0.24303370786516851</v>
      </c>
      <c r="AW26" s="312"/>
      <c r="AX26" s="164"/>
      <c r="AY26" s="313"/>
      <c r="AZ26" s="355"/>
      <c r="BA26" s="356">
        <v>2.08</v>
      </c>
      <c r="BB26" s="356">
        <v>1.21</v>
      </c>
      <c r="BC26" s="347">
        <v>14.54</v>
      </c>
      <c r="BD26" s="347">
        <v>15.09</v>
      </c>
      <c r="BE26" s="347"/>
      <c r="BF26" s="347"/>
      <c r="BG26" s="162"/>
      <c r="BH26" s="245"/>
      <c r="BI26" s="245"/>
      <c r="BJ26" s="245"/>
      <c r="BK26" s="245"/>
      <c r="BL26" s="344"/>
      <c r="BM26" s="163"/>
      <c r="BN26" s="162"/>
      <c r="BO26" s="162"/>
      <c r="BP26" s="190"/>
      <c r="BR26" s="466">
        <f t="shared" si="10"/>
        <v>4.166666666666667</v>
      </c>
      <c r="BS26" s="468">
        <v>3</v>
      </c>
      <c r="BT26" s="469">
        <f t="shared" si="11"/>
        <v>75</v>
      </c>
      <c r="BU26" s="469">
        <f t="shared" si="1"/>
        <v>13453.052631578947</v>
      </c>
      <c r="BV26" s="470">
        <f t="shared" si="12"/>
        <v>0.35984848484848486</v>
      </c>
      <c r="BW26" s="471">
        <v>1</v>
      </c>
      <c r="BX26" s="471">
        <v>540</v>
      </c>
      <c r="BY26" s="469">
        <f t="shared" si="13"/>
        <v>151.68539325842696</v>
      </c>
    </row>
    <row r="27" spans="1:77" s="34" customFormat="1" ht="24.9" customHeight="1" x14ac:dyDescent="0.3">
      <c r="A27" s="225" t="s">
        <v>47</v>
      </c>
      <c r="B27" s="226">
        <v>19</v>
      </c>
      <c r="C27" s="162">
        <v>270</v>
      </c>
      <c r="D27" s="162"/>
      <c r="E27" s="159"/>
      <c r="F27" s="159"/>
      <c r="G27" s="158"/>
      <c r="H27" s="158"/>
      <c r="I27" s="297"/>
      <c r="J27" s="297">
        <v>66</v>
      </c>
      <c r="K27" s="457" t="str">
        <f t="shared" si="2"/>
        <v/>
      </c>
      <c r="L27" s="297"/>
      <c r="M27" s="297"/>
      <c r="N27" s="457" t="str">
        <f t="shared" si="3"/>
        <v/>
      </c>
      <c r="O27" s="297"/>
      <c r="P27" s="297">
        <v>584</v>
      </c>
      <c r="Q27" s="457" t="str">
        <f t="shared" si="4"/>
        <v/>
      </c>
      <c r="R27" s="297"/>
      <c r="S27" s="297"/>
      <c r="T27" s="159"/>
      <c r="U27" s="159"/>
      <c r="V27" s="159"/>
      <c r="W27" s="159"/>
      <c r="X27" s="159"/>
      <c r="Y27" s="159"/>
      <c r="Z27" s="331" t="str">
        <f t="shared" si="14"/>
        <v/>
      </c>
      <c r="AA27" s="331" t="str">
        <f t="shared" si="14"/>
        <v/>
      </c>
      <c r="AB27" s="330" t="str">
        <f t="shared" si="5"/>
        <v/>
      </c>
      <c r="AC27" s="159"/>
      <c r="AD27" s="159"/>
      <c r="AE27" s="175" t="str">
        <f t="shared" si="6"/>
        <v/>
      </c>
      <c r="AF27" s="158"/>
      <c r="AG27" s="158"/>
      <c r="AH27" s="121" t="s">
        <v>253</v>
      </c>
      <c r="AI27" s="158" t="s">
        <v>216</v>
      </c>
      <c r="AJ27" s="158" t="s">
        <v>217</v>
      </c>
      <c r="AK27" s="305" t="s">
        <v>217</v>
      </c>
      <c r="AL27" s="339"/>
      <c r="AM27" s="529"/>
      <c r="AN27" s="245"/>
      <c r="AO27" s="162">
        <v>520</v>
      </c>
      <c r="AP27" s="331" t="str">
        <f t="shared" si="7"/>
        <v/>
      </c>
      <c r="AQ27" s="342"/>
      <c r="AR27" s="342"/>
      <c r="AS27" s="328"/>
      <c r="AT27" s="479">
        <f t="shared" si="0"/>
        <v>1.8231884057971015</v>
      </c>
      <c r="AU27" s="331" t="str">
        <f t="shared" si="8"/>
        <v/>
      </c>
      <c r="AV27" s="479" t="str">
        <f t="shared" si="9"/>
        <v/>
      </c>
      <c r="AW27" s="312"/>
      <c r="AX27" s="164"/>
      <c r="AY27" s="313"/>
      <c r="AZ27" s="355"/>
      <c r="BA27" s="356"/>
      <c r="BB27" s="356"/>
      <c r="BC27" s="347"/>
      <c r="BD27" s="347"/>
      <c r="BE27" s="347"/>
      <c r="BF27" s="347"/>
      <c r="BG27" s="162"/>
      <c r="BH27" s="245"/>
      <c r="BI27" s="245"/>
      <c r="BJ27" s="245"/>
      <c r="BK27" s="245"/>
      <c r="BL27" s="344"/>
      <c r="BM27" s="163"/>
      <c r="BN27" s="162"/>
      <c r="BO27" s="162"/>
      <c r="BP27" s="190"/>
      <c r="BR27" s="466">
        <f t="shared" si="10"/>
        <v>4.166666666666667</v>
      </c>
      <c r="BS27" s="468">
        <v>3</v>
      </c>
      <c r="BT27" s="469">
        <f t="shared" si="11"/>
        <v>75</v>
      </c>
      <c r="BU27" s="469" t="str">
        <f t="shared" si="1"/>
        <v/>
      </c>
      <c r="BV27" s="470">
        <f t="shared" si="12"/>
        <v>0.2932098765432099</v>
      </c>
      <c r="BW27" s="471"/>
      <c r="BX27" s="471"/>
      <c r="BY27" s="469" t="str">
        <f t="shared" si="13"/>
        <v/>
      </c>
    </row>
    <row r="28" spans="1:77" s="34" customFormat="1" ht="24.9" customHeight="1" x14ac:dyDescent="0.3">
      <c r="A28" s="225" t="s">
        <v>48</v>
      </c>
      <c r="B28" s="226">
        <v>20</v>
      </c>
      <c r="C28" s="162">
        <v>301</v>
      </c>
      <c r="D28" s="162"/>
      <c r="E28" s="159"/>
      <c r="F28" s="159"/>
      <c r="G28" s="158"/>
      <c r="H28" s="158"/>
      <c r="I28" s="297"/>
      <c r="J28" s="297"/>
      <c r="K28" s="457" t="str">
        <f t="shared" si="2"/>
        <v/>
      </c>
      <c r="L28" s="297"/>
      <c r="M28" s="297"/>
      <c r="N28" s="457" t="str">
        <f t="shared" si="3"/>
        <v/>
      </c>
      <c r="O28" s="297"/>
      <c r="P28" s="297"/>
      <c r="Q28" s="457" t="str">
        <f t="shared" si="4"/>
        <v/>
      </c>
      <c r="R28" s="297"/>
      <c r="S28" s="297"/>
      <c r="T28" s="159"/>
      <c r="U28" s="159"/>
      <c r="V28" s="159"/>
      <c r="W28" s="159"/>
      <c r="X28" s="159"/>
      <c r="Y28" s="159"/>
      <c r="Z28" s="331" t="str">
        <f t="shared" si="14"/>
        <v/>
      </c>
      <c r="AA28" s="331" t="str">
        <f t="shared" si="14"/>
        <v/>
      </c>
      <c r="AB28" s="330" t="str">
        <f t="shared" si="5"/>
        <v/>
      </c>
      <c r="AC28" s="159"/>
      <c r="AD28" s="159"/>
      <c r="AE28" s="175" t="str">
        <f t="shared" si="6"/>
        <v/>
      </c>
      <c r="AF28" s="158"/>
      <c r="AG28" s="158"/>
      <c r="AH28" s="121"/>
      <c r="AI28" s="158"/>
      <c r="AJ28" s="158"/>
      <c r="AK28" s="305"/>
      <c r="AL28" s="339">
        <v>25.2</v>
      </c>
      <c r="AM28" s="529">
        <v>0.17</v>
      </c>
      <c r="AN28" s="245"/>
      <c r="AO28" s="162">
        <v>500</v>
      </c>
      <c r="AP28" s="331" t="str">
        <f t="shared" si="7"/>
        <v/>
      </c>
      <c r="AQ28" s="342"/>
      <c r="AR28" s="342"/>
      <c r="AS28" s="328"/>
      <c r="AT28" s="479">
        <f t="shared" si="0"/>
        <v>1.792022792022792</v>
      </c>
      <c r="AU28" s="331" t="str">
        <f t="shared" si="8"/>
        <v/>
      </c>
      <c r="AV28" s="479" t="str">
        <f t="shared" si="9"/>
        <v/>
      </c>
      <c r="AW28" s="312"/>
      <c r="AX28" s="164"/>
      <c r="AY28" s="313"/>
      <c r="AZ28" s="355"/>
      <c r="BA28" s="356"/>
      <c r="BB28" s="356"/>
      <c r="BC28" s="347"/>
      <c r="BD28" s="347"/>
      <c r="BE28" s="347"/>
      <c r="BF28" s="347"/>
      <c r="BG28" s="162"/>
      <c r="BH28" s="245"/>
      <c r="BI28" s="245"/>
      <c r="BJ28" s="245"/>
      <c r="BK28" s="245"/>
      <c r="BL28" s="344"/>
      <c r="BM28" s="163"/>
      <c r="BN28" s="162"/>
      <c r="BO28" s="162"/>
      <c r="BP28" s="190"/>
      <c r="BR28" s="466">
        <f t="shared" si="10"/>
        <v>4.166666666666667</v>
      </c>
      <c r="BS28" s="468">
        <v>2</v>
      </c>
      <c r="BT28" s="469">
        <f t="shared" si="11"/>
        <v>50</v>
      </c>
      <c r="BU28" s="469" t="str">
        <f t="shared" si="1"/>
        <v/>
      </c>
      <c r="BV28" s="470">
        <f t="shared" si="12"/>
        <v>0.17995570321151716</v>
      </c>
      <c r="BW28" s="471">
        <v>1</v>
      </c>
      <c r="BX28" s="471">
        <v>500</v>
      </c>
      <c r="BY28" s="469" t="str">
        <f t="shared" si="13"/>
        <v/>
      </c>
    </row>
    <row r="29" spans="1:77" s="34" customFormat="1" ht="24.9" customHeight="1" x14ac:dyDescent="0.3">
      <c r="A29" s="225" t="s">
        <v>49</v>
      </c>
      <c r="B29" s="226">
        <v>21</v>
      </c>
      <c r="C29" s="162">
        <v>291</v>
      </c>
      <c r="D29" s="162"/>
      <c r="E29" s="159">
        <v>6.85</v>
      </c>
      <c r="F29" s="159">
        <v>6.37</v>
      </c>
      <c r="G29" s="158">
        <v>2520</v>
      </c>
      <c r="H29" s="158">
        <v>2550</v>
      </c>
      <c r="I29" s="297">
        <v>154</v>
      </c>
      <c r="J29" s="297">
        <v>55</v>
      </c>
      <c r="K29" s="457">
        <f t="shared" si="2"/>
        <v>64.285714285714292</v>
      </c>
      <c r="L29" s="297"/>
      <c r="M29" s="297"/>
      <c r="N29" s="457" t="str">
        <f t="shared" si="3"/>
        <v/>
      </c>
      <c r="O29" s="297">
        <v>2340</v>
      </c>
      <c r="P29" s="297">
        <v>443</v>
      </c>
      <c r="Q29" s="457">
        <f t="shared" si="4"/>
        <v>81.068376068376068</v>
      </c>
      <c r="R29" s="297"/>
      <c r="S29" s="297"/>
      <c r="T29" s="159"/>
      <c r="U29" s="159"/>
      <c r="V29" s="159"/>
      <c r="W29" s="159"/>
      <c r="X29" s="159"/>
      <c r="Y29" s="159"/>
      <c r="Z29" s="331" t="str">
        <f t="shared" si="14"/>
        <v/>
      </c>
      <c r="AA29" s="331" t="str">
        <f t="shared" si="14"/>
        <v/>
      </c>
      <c r="AB29" s="330" t="str">
        <f t="shared" si="5"/>
        <v/>
      </c>
      <c r="AC29" s="159"/>
      <c r="AD29" s="159"/>
      <c r="AE29" s="175" t="str">
        <f t="shared" si="6"/>
        <v/>
      </c>
      <c r="AF29" s="158"/>
      <c r="AG29" s="158"/>
      <c r="AH29" s="121" t="s">
        <v>215</v>
      </c>
      <c r="AI29" s="158" t="s">
        <v>216</v>
      </c>
      <c r="AJ29" s="158" t="s">
        <v>217</v>
      </c>
      <c r="AK29" s="305" t="s">
        <v>217</v>
      </c>
      <c r="AL29" s="339">
        <v>25.3</v>
      </c>
      <c r="AM29" s="529">
        <v>0.18</v>
      </c>
      <c r="AN29" s="245"/>
      <c r="AO29" s="162">
        <v>490</v>
      </c>
      <c r="AP29" s="331" t="str">
        <f t="shared" si="7"/>
        <v/>
      </c>
      <c r="AQ29" s="342"/>
      <c r="AR29" s="342"/>
      <c r="AS29" s="328"/>
      <c r="AT29" s="479">
        <f t="shared" si="0"/>
        <v>1.7185792349726776</v>
      </c>
      <c r="AU29" s="331" t="str">
        <f t="shared" si="8"/>
        <v/>
      </c>
      <c r="AV29" s="479" t="str">
        <f t="shared" si="9"/>
        <v/>
      </c>
      <c r="AW29" s="312"/>
      <c r="AX29" s="164"/>
      <c r="AY29" s="313"/>
      <c r="AZ29" s="355"/>
      <c r="BA29" s="356"/>
      <c r="BB29" s="356"/>
      <c r="BC29" s="347"/>
      <c r="BD29" s="347"/>
      <c r="BE29" s="347"/>
      <c r="BF29" s="347"/>
      <c r="BG29" s="162"/>
      <c r="BH29" s="245"/>
      <c r="BI29" s="245"/>
      <c r="BJ29" s="245"/>
      <c r="BK29" s="245"/>
      <c r="BL29" s="344"/>
      <c r="BM29" s="163"/>
      <c r="BN29" s="162"/>
      <c r="BO29" s="162"/>
      <c r="BP29" s="190"/>
      <c r="BR29" s="466">
        <f t="shared" si="10"/>
        <v>4.166666666666667</v>
      </c>
      <c r="BS29" s="468">
        <v>3</v>
      </c>
      <c r="BT29" s="469">
        <f t="shared" si="11"/>
        <v>75</v>
      </c>
      <c r="BU29" s="469" t="str">
        <f t="shared" si="1"/>
        <v/>
      </c>
      <c r="BV29" s="470">
        <f t="shared" si="12"/>
        <v>0.27205040091638033</v>
      </c>
      <c r="BW29" s="471"/>
      <c r="BX29" s="471"/>
      <c r="BY29" s="469" t="str">
        <f t="shared" si="13"/>
        <v/>
      </c>
    </row>
    <row r="30" spans="1:77" s="34" customFormat="1" ht="24.9" customHeight="1" x14ac:dyDescent="0.3">
      <c r="A30" s="225" t="s">
        <v>50</v>
      </c>
      <c r="B30" s="226">
        <v>22</v>
      </c>
      <c r="C30" s="162">
        <v>244</v>
      </c>
      <c r="D30" s="162"/>
      <c r="E30" s="159"/>
      <c r="F30" s="159"/>
      <c r="G30" s="158"/>
      <c r="H30" s="158"/>
      <c r="I30" s="297"/>
      <c r="J30" s="297"/>
      <c r="K30" s="457" t="str">
        <f t="shared" si="2"/>
        <v/>
      </c>
      <c r="L30" s="297"/>
      <c r="M30" s="297"/>
      <c r="N30" s="457" t="str">
        <f t="shared" si="3"/>
        <v/>
      </c>
      <c r="O30" s="297"/>
      <c r="P30" s="297"/>
      <c r="Q30" s="457" t="str">
        <f t="shared" si="4"/>
        <v/>
      </c>
      <c r="R30" s="297"/>
      <c r="S30" s="297"/>
      <c r="T30" s="159"/>
      <c r="U30" s="159"/>
      <c r="V30" s="159"/>
      <c r="W30" s="159"/>
      <c r="X30" s="159"/>
      <c r="Y30" s="159"/>
      <c r="Z30" s="331" t="str">
        <f t="shared" si="14"/>
        <v/>
      </c>
      <c r="AA30" s="331" t="str">
        <f t="shared" si="14"/>
        <v/>
      </c>
      <c r="AB30" s="330" t="str">
        <f t="shared" si="5"/>
        <v/>
      </c>
      <c r="AC30" s="159"/>
      <c r="AD30" s="159"/>
      <c r="AE30" s="175" t="str">
        <f t="shared" si="6"/>
        <v/>
      </c>
      <c r="AF30" s="158"/>
      <c r="AG30" s="158"/>
      <c r="AH30" s="121"/>
      <c r="AI30" s="158"/>
      <c r="AJ30" s="158"/>
      <c r="AK30" s="305"/>
      <c r="AL30" s="339">
        <v>25</v>
      </c>
      <c r="AM30" s="529">
        <v>0.16</v>
      </c>
      <c r="AN30" s="245"/>
      <c r="AO30" s="162">
        <v>460</v>
      </c>
      <c r="AP30" s="331" t="str">
        <f t="shared" si="7"/>
        <v/>
      </c>
      <c r="AQ30" s="342"/>
      <c r="AR30" s="342"/>
      <c r="AS30" s="328"/>
      <c r="AT30" s="479">
        <f t="shared" si="0"/>
        <v>1.3411513859275053</v>
      </c>
      <c r="AU30" s="331" t="str">
        <f t="shared" si="8"/>
        <v/>
      </c>
      <c r="AV30" s="479" t="str">
        <f t="shared" si="9"/>
        <v/>
      </c>
      <c r="AW30" s="312"/>
      <c r="AX30" s="164"/>
      <c r="AY30" s="313"/>
      <c r="AZ30" s="355"/>
      <c r="BA30" s="356"/>
      <c r="BB30" s="356"/>
      <c r="BC30" s="347"/>
      <c r="BD30" s="347"/>
      <c r="BE30" s="347"/>
      <c r="BF30" s="347"/>
      <c r="BG30" s="162"/>
      <c r="BH30" s="245"/>
      <c r="BI30" s="245"/>
      <c r="BJ30" s="245"/>
      <c r="BK30" s="245"/>
      <c r="BL30" s="344"/>
      <c r="BM30" s="163"/>
      <c r="BN30" s="162"/>
      <c r="BO30" s="162"/>
      <c r="BP30" s="190"/>
      <c r="BR30" s="466">
        <f t="shared" si="10"/>
        <v>4.166666666666667</v>
      </c>
      <c r="BS30" s="468">
        <v>9</v>
      </c>
      <c r="BT30" s="469">
        <f t="shared" si="11"/>
        <v>225</v>
      </c>
      <c r="BU30" s="469" t="str">
        <f t="shared" si="1"/>
        <v/>
      </c>
      <c r="BV30" s="470">
        <f t="shared" si="12"/>
        <v>0.93920765027322406</v>
      </c>
      <c r="BW30" s="471">
        <v>1</v>
      </c>
      <c r="BX30" s="471">
        <v>460</v>
      </c>
      <c r="BY30" s="469" t="str">
        <f t="shared" si="13"/>
        <v/>
      </c>
    </row>
    <row r="31" spans="1:77" s="34" customFormat="1" ht="24.9" customHeight="1" x14ac:dyDescent="0.3">
      <c r="A31" s="225" t="s">
        <v>51</v>
      </c>
      <c r="B31" s="226">
        <v>23</v>
      </c>
      <c r="C31" s="162">
        <v>244</v>
      </c>
      <c r="D31" s="162"/>
      <c r="E31" s="159"/>
      <c r="F31" s="159"/>
      <c r="G31" s="158"/>
      <c r="H31" s="158"/>
      <c r="I31" s="297"/>
      <c r="J31" s="297"/>
      <c r="K31" s="457" t="str">
        <f t="shared" si="2"/>
        <v/>
      </c>
      <c r="L31" s="297"/>
      <c r="M31" s="297"/>
      <c r="N31" s="457" t="str">
        <f t="shared" si="3"/>
        <v/>
      </c>
      <c r="O31" s="297"/>
      <c r="P31" s="297"/>
      <c r="Q31" s="457" t="str">
        <f t="shared" si="4"/>
        <v/>
      </c>
      <c r="R31" s="297"/>
      <c r="S31" s="297"/>
      <c r="T31" s="159"/>
      <c r="U31" s="159"/>
      <c r="V31" s="159"/>
      <c r="W31" s="159"/>
      <c r="X31" s="159"/>
      <c r="Y31" s="159"/>
      <c r="Z31" s="331" t="str">
        <f t="shared" si="14"/>
        <v/>
      </c>
      <c r="AA31" s="331" t="str">
        <f t="shared" si="14"/>
        <v/>
      </c>
      <c r="AB31" s="330" t="str">
        <f t="shared" si="5"/>
        <v/>
      </c>
      <c r="AC31" s="159"/>
      <c r="AD31" s="159"/>
      <c r="AE31" s="175" t="str">
        <f t="shared" si="6"/>
        <v/>
      </c>
      <c r="AF31" s="158"/>
      <c r="AG31" s="158"/>
      <c r="AH31" s="121"/>
      <c r="AI31" s="158"/>
      <c r="AJ31" s="158"/>
      <c r="AK31" s="305"/>
      <c r="AL31" s="339"/>
      <c r="AM31" s="529"/>
      <c r="AN31" s="245"/>
      <c r="AO31" s="162"/>
      <c r="AP31" s="331" t="str">
        <f t="shared" si="7"/>
        <v/>
      </c>
      <c r="AQ31" s="342"/>
      <c r="AR31" s="342"/>
      <c r="AS31" s="328"/>
      <c r="AT31" s="479">
        <f t="shared" si="0"/>
        <v>2.5778688524590163</v>
      </c>
      <c r="AU31" s="331" t="str">
        <f t="shared" si="8"/>
        <v/>
      </c>
      <c r="AV31" s="479" t="str">
        <f t="shared" si="9"/>
        <v/>
      </c>
      <c r="AW31" s="312"/>
      <c r="AX31" s="164"/>
      <c r="AY31" s="313"/>
      <c r="AZ31" s="355"/>
      <c r="BA31" s="356"/>
      <c r="BB31" s="356"/>
      <c r="BC31" s="347"/>
      <c r="BD31" s="347"/>
      <c r="BE31" s="347"/>
      <c r="BF31" s="347"/>
      <c r="BG31" s="162"/>
      <c r="BH31" s="245"/>
      <c r="BI31" s="245"/>
      <c r="BJ31" s="245"/>
      <c r="BK31" s="245"/>
      <c r="BL31" s="344"/>
      <c r="BM31" s="163"/>
      <c r="BN31" s="162"/>
      <c r="BO31" s="162"/>
      <c r="BP31" s="190"/>
      <c r="BR31" s="466">
        <f t="shared" si="10"/>
        <v>4.166666666666667</v>
      </c>
      <c r="BS31" s="468"/>
      <c r="BT31" s="469">
        <f t="shared" si="11"/>
        <v>0</v>
      </c>
      <c r="BU31" s="469" t="str">
        <f t="shared" si="1"/>
        <v/>
      </c>
      <c r="BV31" s="470">
        <f t="shared" si="12"/>
        <v>1.7076502732240439E-2</v>
      </c>
      <c r="BW31" s="471"/>
      <c r="BX31" s="471"/>
      <c r="BY31" s="469" t="str">
        <f t="shared" si="13"/>
        <v/>
      </c>
    </row>
    <row r="32" spans="1:77" s="34" customFormat="1" ht="24.9" customHeight="1" x14ac:dyDescent="0.3">
      <c r="A32" s="225" t="s">
        <v>52</v>
      </c>
      <c r="B32" s="226">
        <v>24</v>
      </c>
      <c r="C32" s="162">
        <v>245</v>
      </c>
      <c r="D32" s="162"/>
      <c r="E32" s="159"/>
      <c r="F32" s="159"/>
      <c r="G32" s="158"/>
      <c r="H32" s="158"/>
      <c r="I32" s="297"/>
      <c r="J32" s="297"/>
      <c r="K32" s="457" t="str">
        <f t="shared" si="2"/>
        <v/>
      </c>
      <c r="L32" s="297"/>
      <c r="M32" s="297"/>
      <c r="N32" s="457" t="str">
        <f t="shared" si="3"/>
        <v/>
      </c>
      <c r="O32" s="297"/>
      <c r="P32" s="297"/>
      <c r="Q32" s="457" t="str">
        <f t="shared" si="4"/>
        <v/>
      </c>
      <c r="R32" s="297"/>
      <c r="S32" s="297"/>
      <c r="T32" s="159"/>
      <c r="U32" s="159"/>
      <c r="V32" s="159"/>
      <c r="W32" s="159"/>
      <c r="X32" s="159"/>
      <c r="Y32" s="159"/>
      <c r="Z32" s="331" t="str">
        <f t="shared" si="14"/>
        <v/>
      </c>
      <c r="AA32" s="331" t="str">
        <f t="shared" si="14"/>
        <v/>
      </c>
      <c r="AB32" s="330" t="str">
        <f t="shared" si="5"/>
        <v/>
      </c>
      <c r="AC32" s="159"/>
      <c r="AD32" s="159"/>
      <c r="AE32" s="175" t="str">
        <f t="shared" si="6"/>
        <v/>
      </c>
      <c r="AF32" s="158"/>
      <c r="AG32" s="158"/>
      <c r="AH32" s="121"/>
      <c r="AI32" s="158"/>
      <c r="AJ32" s="158"/>
      <c r="AK32" s="305"/>
      <c r="AL32" s="339"/>
      <c r="AM32" s="529"/>
      <c r="AN32" s="245"/>
      <c r="AO32" s="162"/>
      <c r="AP32" s="331" t="str">
        <f t="shared" si="7"/>
        <v/>
      </c>
      <c r="AQ32" s="342"/>
      <c r="AR32" s="342"/>
      <c r="AS32" s="328"/>
      <c r="AT32" s="479">
        <f t="shared" si="0"/>
        <v>2.5673469387755103</v>
      </c>
      <c r="AU32" s="331" t="str">
        <f t="shared" si="8"/>
        <v/>
      </c>
      <c r="AV32" s="479" t="str">
        <f t="shared" si="9"/>
        <v/>
      </c>
      <c r="AW32" s="312"/>
      <c r="AX32" s="164"/>
      <c r="AY32" s="313"/>
      <c r="AZ32" s="355"/>
      <c r="BA32" s="356"/>
      <c r="BB32" s="356"/>
      <c r="BC32" s="347"/>
      <c r="BD32" s="347"/>
      <c r="BE32" s="347"/>
      <c r="BF32" s="347"/>
      <c r="BG32" s="162"/>
      <c r="BH32" s="245"/>
      <c r="BI32" s="245"/>
      <c r="BJ32" s="245"/>
      <c r="BK32" s="245"/>
      <c r="BL32" s="344"/>
      <c r="BM32" s="163"/>
      <c r="BN32" s="162"/>
      <c r="BO32" s="162"/>
      <c r="BP32" s="190"/>
      <c r="BR32" s="466">
        <f t="shared" si="10"/>
        <v>4.166666666666667</v>
      </c>
      <c r="BS32" s="468"/>
      <c r="BT32" s="469">
        <f t="shared" si="11"/>
        <v>0</v>
      </c>
      <c r="BU32" s="469" t="str">
        <f t="shared" si="1"/>
        <v/>
      </c>
      <c r="BV32" s="470">
        <f t="shared" si="12"/>
        <v>1.7006802721088437E-2</v>
      </c>
      <c r="BW32" s="471"/>
      <c r="BX32" s="471"/>
      <c r="BY32" s="469" t="str">
        <f t="shared" si="13"/>
        <v/>
      </c>
    </row>
    <row r="33" spans="1:77" s="34" customFormat="1" ht="24.9" customHeight="1" x14ac:dyDescent="0.3">
      <c r="A33" s="225" t="s">
        <v>53</v>
      </c>
      <c r="B33" s="226">
        <v>25</v>
      </c>
      <c r="C33" s="162">
        <v>243</v>
      </c>
      <c r="D33" s="162"/>
      <c r="E33" s="159">
        <v>6.3</v>
      </c>
      <c r="F33" s="159">
        <v>6.33</v>
      </c>
      <c r="G33" s="158">
        <v>2410</v>
      </c>
      <c r="H33" s="158">
        <v>3100</v>
      </c>
      <c r="I33" s="297">
        <v>203</v>
      </c>
      <c r="J33" s="297">
        <v>77</v>
      </c>
      <c r="K33" s="457">
        <f t="shared" si="2"/>
        <v>62.068965517241381</v>
      </c>
      <c r="L33" s="297">
        <f>O33*0.6</f>
        <v>1314</v>
      </c>
      <c r="M33" s="297">
        <f>P33*0.2</f>
        <v>80.600000000000009</v>
      </c>
      <c r="N33" s="457">
        <f t="shared" si="3"/>
        <v>93.866057838660595</v>
      </c>
      <c r="O33" s="297">
        <v>2190</v>
      </c>
      <c r="P33" s="297">
        <v>403</v>
      </c>
      <c r="Q33" s="457">
        <f t="shared" si="4"/>
        <v>81.598173515981728</v>
      </c>
      <c r="R33" s="297"/>
      <c r="S33" s="297"/>
      <c r="T33" s="159"/>
      <c r="U33" s="159"/>
      <c r="V33" s="159"/>
      <c r="W33" s="159"/>
      <c r="X33" s="159"/>
      <c r="Y33" s="159"/>
      <c r="Z33" s="331" t="str">
        <f t="shared" si="14"/>
        <v/>
      </c>
      <c r="AA33" s="331" t="str">
        <f t="shared" si="14"/>
        <v/>
      </c>
      <c r="AB33" s="330" t="str">
        <f t="shared" si="5"/>
        <v/>
      </c>
      <c r="AC33" s="159"/>
      <c r="AD33" s="159"/>
      <c r="AE33" s="175" t="str">
        <f t="shared" si="6"/>
        <v/>
      </c>
      <c r="AF33" s="158"/>
      <c r="AG33" s="158"/>
      <c r="AH33" s="121" t="s">
        <v>215</v>
      </c>
      <c r="AI33" s="158" t="s">
        <v>216</v>
      </c>
      <c r="AJ33" s="158" t="s">
        <v>217</v>
      </c>
      <c r="AK33" s="305" t="s">
        <v>217</v>
      </c>
      <c r="AL33" s="339">
        <v>25</v>
      </c>
      <c r="AM33" s="529">
        <v>0.9</v>
      </c>
      <c r="AN33" s="245"/>
      <c r="AO33" s="162">
        <v>480</v>
      </c>
      <c r="AP33" s="331">
        <f t="shared" si="7"/>
        <v>153.35463258785941</v>
      </c>
      <c r="AQ33" s="342">
        <v>3130</v>
      </c>
      <c r="AR33" s="342">
        <v>13700</v>
      </c>
      <c r="AS33" s="328">
        <v>88.93</v>
      </c>
      <c r="AT33" s="479">
        <f t="shared" si="0"/>
        <v>2.1467576791808876</v>
      </c>
      <c r="AU33" s="331">
        <f t="shared" si="8"/>
        <v>25.975160851954627</v>
      </c>
      <c r="AV33" s="479">
        <f t="shared" si="9"/>
        <v>0.41980830670926517</v>
      </c>
      <c r="AW33" s="312"/>
      <c r="AX33" s="164"/>
      <c r="AY33" s="313"/>
      <c r="AZ33" s="355"/>
      <c r="BA33" s="356">
        <v>2.15</v>
      </c>
      <c r="BB33" s="356">
        <v>1.27</v>
      </c>
      <c r="BC33" s="347"/>
      <c r="BD33" s="347">
        <v>14.84</v>
      </c>
      <c r="BE33" s="347"/>
      <c r="BF33" s="347"/>
      <c r="BG33" s="162"/>
      <c r="BH33" s="245"/>
      <c r="BI33" s="245"/>
      <c r="BJ33" s="245"/>
      <c r="BK33" s="245"/>
      <c r="BL33" s="344"/>
      <c r="BM33" s="163"/>
      <c r="BN33" s="162"/>
      <c r="BO33" s="162"/>
      <c r="BP33" s="190"/>
      <c r="BR33" s="466">
        <f t="shared" si="10"/>
        <v>4.166666666666667</v>
      </c>
      <c r="BS33" s="468">
        <v>2</v>
      </c>
      <c r="BT33" s="469">
        <f t="shared" si="11"/>
        <v>50</v>
      </c>
      <c r="BU33" s="469">
        <f t="shared" si="1"/>
        <v>17171.66153846154</v>
      </c>
      <c r="BV33" s="470">
        <f t="shared" si="12"/>
        <v>0.22290809327846364</v>
      </c>
      <c r="BW33" s="471">
        <v>1</v>
      </c>
      <c r="BX33" s="471">
        <v>480</v>
      </c>
      <c r="BY33" s="469">
        <f t="shared" si="13"/>
        <v>153.35463258785941</v>
      </c>
    </row>
    <row r="34" spans="1:77" s="34" customFormat="1" ht="24.9" customHeight="1" x14ac:dyDescent="0.3">
      <c r="A34" s="225" t="s">
        <v>47</v>
      </c>
      <c r="B34" s="226">
        <v>26</v>
      </c>
      <c r="C34" s="162">
        <v>226</v>
      </c>
      <c r="D34" s="162"/>
      <c r="E34" s="159"/>
      <c r="F34" s="159"/>
      <c r="G34" s="158"/>
      <c r="H34" s="158"/>
      <c r="I34" s="297"/>
      <c r="J34" s="297"/>
      <c r="K34" s="457" t="str">
        <f t="shared" si="2"/>
        <v/>
      </c>
      <c r="L34" s="297"/>
      <c r="M34" s="297"/>
      <c r="N34" s="457" t="str">
        <f t="shared" si="3"/>
        <v/>
      </c>
      <c r="O34" s="297"/>
      <c r="P34" s="297"/>
      <c r="Q34" s="457" t="str">
        <f t="shared" si="4"/>
        <v/>
      </c>
      <c r="R34" s="297"/>
      <c r="S34" s="297"/>
      <c r="T34" s="159"/>
      <c r="U34" s="159"/>
      <c r="V34" s="159"/>
      <c r="W34" s="159"/>
      <c r="X34" s="159"/>
      <c r="Y34" s="159"/>
      <c r="Z34" s="331" t="str">
        <f t="shared" si="14"/>
        <v/>
      </c>
      <c r="AA34" s="331" t="str">
        <f t="shared" si="14"/>
        <v/>
      </c>
      <c r="AB34" s="330" t="str">
        <f t="shared" si="5"/>
        <v/>
      </c>
      <c r="AC34" s="159"/>
      <c r="AD34" s="159"/>
      <c r="AE34" s="175" t="str">
        <f t="shared" si="6"/>
        <v/>
      </c>
      <c r="AF34" s="158"/>
      <c r="AG34" s="158"/>
      <c r="AH34" s="121"/>
      <c r="AI34" s="158"/>
      <c r="AJ34" s="158"/>
      <c r="AK34" s="305"/>
      <c r="AL34" s="339">
        <v>25.2</v>
      </c>
      <c r="AM34" s="529">
        <v>1.34</v>
      </c>
      <c r="AN34" s="245"/>
      <c r="AO34" s="162">
        <v>480</v>
      </c>
      <c r="AP34" s="331" t="str">
        <f t="shared" si="7"/>
        <v/>
      </c>
      <c r="AQ34" s="342"/>
      <c r="AR34" s="342"/>
      <c r="AS34" s="328"/>
      <c r="AT34" s="479">
        <f t="shared" si="0"/>
        <v>2.0897009966777409</v>
      </c>
      <c r="AU34" s="331" t="str">
        <f t="shared" si="8"/>
        <v/>
      </c>
      <c r="AV34" s="479" t="str">
        <f t="shared" si="9"/>
        <v/>
      </c>
      <c r="AW34" s="312"/>
      <c r="AX34" s="164"/>
      <c r="AY34" s="313"/>
      <c r="AZ34" s="355"/>
      <c r="BA34" s="356"/>
      <c r="BB34" s="356"/>
      <c r="BC34" s="347"/>
      <c r="BD34" s="347"/>
      <c r="BE34" s="347"/>
      <c r="BF34" s="347"/>
      <c r="BG34" s="162"/>
      <c r="BH34" s="245"/>
      <c r="BI34" s="245"/>
      <c r="BJ34" s="245"/>
      <c r="BK34" s="245"/>
      <c r="BL34" s="344"/>
      <c r="BM34" s="163"/>
      <c r="BN34" s="162"/>
      <c r="BO34" s="162"/>
      <c r="BP34" s="190"/>
      <c r="BR34" s="466">
        <f t="shared" si="10"/>
        <v>4.166666666666667</v>
      </c>
      <c r="BS34" s="468">
        <v>3</v>
      </c>
      <c r="BT34" s="469">
        <f t="shared" si="11"/>
        <v>75</v>
      </c>
      <c r="BU34" s="469" t="str">
        <f t="shared" si="1"/>
        <v/>
      </c>
      <c r="BV34" s="470">
        <f t="shared" si="12"/>
        <v>0.35029498525073749</v>
      </c>
      <c r="BW34" s="471"/>
      <c r="BX34" s="471"/>
      <c r="BY34" s="469" t="str">
        <f t="shared" si="13"/>
        <v/>
      </c>
    </row>
    <row r="35" spans="1:77" s="34" customFormat="1" ht="24.9" customHeight="1" x14ac:dyDescent="0.3">
      <c r="A35" s="225" t="s">
        <v>48</v>
      </c>
      <c r="B35" s="226">
        <v>27</v>
      </c>
      <c r="C35" s="162">
        <v>248</v>
      </c>
      <c r="D35" s="162"/>
      <c r="E35" s="159"/>
      <c r="F35" s="159">
        <v>6.9</v>
      </c>
      <c r="G35" s="158"/>
      <c r="H35" s="158">
        <v>2180</v>
      </c>
      <c r="I35" s="297"/>
      <c r="J35" s="297">
        <v>15</v>
      </c>
      <c r="K35" s="457" t="str">
        <f t="shared" si="2"/>
        <v/>
      </c>
      <c r="L35" s="297"/>
      <c r="M35" s="297">
        <v>19.8</v>
      </c>
      <c r="N35" s="457" t="str">
        <f t="shared" si="3"/>
        <v/>
      </c>
      <c r="O35" s="297"/>
      <c r="P35" s="297">
        <v>95</v>
      </c>
      <c r="Q35" s="457" t="str">
        <f t="shared" si="4"/>
        <v/>
      </c>
      <c r="R35" s="297"/>
      <c r="S35" s="297"/>
      <c r="T35" s="159"/>
      <c r="U35" s="159"/>
      <c r="V35" s="159"/>
      <c r="W35" s="159"/>
      <c r="X35" s="159"/>
      <c r="Y35" s="159"/>
      <c r="Z35" s="331" t="str">
        <f t="shared" si="14"/>
        <v/>
      </c>
      <c r="AA35" s="331" t="str">
        <f t="shared" si="14"/>
        <v/>
      </c>
      <c r="AB35" s="330" t="str">
        <f t="shared" si="5"/>
        <v/>
      </c>
      <c r="AC35" s="159"/>
      <c r="AD35" s="159"/>
      <c r="AE35" s="175" t="str">
        <f t="shared" si="6"/>
        <v/>
      </c>
      <c r="AF35" s="158"/>
      <c r="AG35" s="158"/>
      <c r="AH35" s="121" t="s">
        <v>215</v>
      </c>
      <c r="AI35" s="158" t="s">
        <v>218</v>
      </c>
      <c r="AJ35" s="158" t="s">
        <v>217</v>
      </c>
      <c r="AK35" s="305" t="s">
        <v>217</v>
      </c>
      <c r="AL35" s="339">
        <v>25.4</v>
      </c>
      <c r="AM35" s="529">
        <v>0.01</v>
      </c>
      <c r="AN35" s="245"/>
      <c r="AO35" s="162">
        <v>450</v>
      </c>
      <c r="AP35" s="331" t="str">
        <f t="shared" si="7"/>
        <v/>
      </c>
      <c r="AQ35" s="342"/>
      <c r="AR35" s="342"/>
      <c r="AS35" s="328"/>
      <c r="AT35" s="479">
        <f t="shared" si="0"/>
        <v>1.9473684210526316</v>
      </c>
      <c r="AU35" s="331" t="str">
        <f t="shared" si="8"/>
        <v/>
      </c>
      <c r="AV35" s="479" t="str">
        <f t="shared" si="9"/>
        <v/>
      </c>
      <c r="AW35" s="312"/>
      <c r="AX35" s="164"/>
      <c r="AY35" s="313"/>
      <c r="AZ35" s="355"/>
      <c r="BA35" s="356"/>
      <c r="BB35" s="356"/>
      <c r="BC35" s="347"/>
      <c r="BD35" s="347"/>
      <c r="BE35" s="347"/>
      <c r="BF35" s="347"/>
      <c r="BG35" s="162"/>
      <c r="BH35" s="245"/>
      <c r="BI35" s="245"/>
      <c r="BJ35" s="245"/>
      <c r="BK35" s="245"/>
      <c r="BL35" s="344"/>
      <c r="BM35" s="163"/>
      <c r="BN35" s="162"/>
      <c r="BO35" s="162"/>
      <c r="BP35" s="190"/>
      <c r="BR35" s="466">
        <f t="shared" si="10"/>
        <v>4.166666666666667</v>
      </c>
      <c r="BS35" s="468">
        <v>3</v>
      </c>
      <c r="BT35" s="469">
        <f t="shared" si="11"/>
        <v>75</v>
      </c>
      <c r="BU35" s="469" t="str">
        <f t="shared" si="1"/>
        <v/>
      </c>
      <c r="BV35" s="470">
        <f t="shared" si="12"/>
        <v>0.31922043010752688</v>
      </c>
      <c r="BW35" s="471"/>
      <c r="BX35" s="471"/>
      <c r="BY35" s="469" t="str">
        <f t="shared" si="13"/>
        <v/>
      </c>
    </row>
    <row r="36" spans="1:77" s="34" customFormat="1" ht="24.9" customHeight="1" x14ac:dyDescent="0.3">
      <c r="A36" s="225" t="s">
        <v>49</v>
      </c>
      <c r="B36" s="226">
        <v>28</v>
      </c>
      <c r="C36" s="162">
        <v>229</v>
      </c>
      <c r="D36" s="162"/>
      <c r="E36" s="159">
        <v>6.1</v>
      </c>
      <c r="F36" s="159">
        <v>6.19</v>
      </c>
      <c r="G36" s="158">
        <v>2470</v>
      </c>
      <c r="H36" s="158">
        <v>2340</v>
      </c>
      <c r="I36" s="297">
        <v>265</v>
      </c>
      <c r="J36" s="297">
        <v>63</v>
      </c>
      <c r="K36" s="457">
        <f t="shared" si="2"/>
        <v>76.226415094339629</v>
      </c>
      <c r="L36" s="297"/>
      <c r="M36" s="297"/>
      <c r="N36" s="457" t="str">
        <f t="shared" si="3"/>
        <v/>
      </c>
      <c r="O36" s="297">
        <v>2250</v>
      </c>
      <c r="P36" s="297">
        <v>338</v>
      </c>
      <c r="Q36" s="457">
        <f t="shared" si="4"/>
        <v>84.977777777777774</v>
      </c>
      <c r="R36" s="297"/>
      <c r="S36" s="297"/>
      <c r="T36" s="159"/>
      <c r="U36" s="159"/>
      <c r="V36" s="159"/>
      <c r="W36" s="159"/>
      <c r="X36" s="159"/>
      <c r="Y36" s="159"/>
      <c r="Z36" s="331" t="str">
        <f t="shared" si="14"/>
        <v/>
      </c>
      <c r="AA36" s="331" t="str">
        <f t="shared" si="14"/>
        <v/>
      </c>
      <c r="AB36" s="330" t="str">
        <f t="shared" si="5"/>
        <v/>
      </c>
      <c r="AC36" s="159"/>
      <c r="AD36" s="159"/>
      <c r="AE36" s="175" t="str">
        <f t="shared" si="6"/>
        <v/>
      </c>
      <c r="AF36" s="158"/>
      <c r="AG36" s="158"/>
      <c r="AH36" s="121" t="s">
        <v>215</v>
      </c>
      <c r="AI36" s="158" t="s">
        <v>216</v>
      </c>
      <c r="AJ36" s="158" t="s">
        <v>217</v>
      </c>
      <c r="AK36" s="305" t="s">
        <v>217</v>
      </c>
      <c r="AL36" s="339">
        <v>25.4</v>
      </c>
      <c r="AM36" s="529">
        <v>0</v>
      </c>
      <c r="AN36" s="245"/>
      <c r="AO36" s="162">
        <v>430</v>
      </c>
      <c r="AP36" s="331" t="str">
        <f t="shared" si="7"/>
        <v/>
      </c>
      <c r="AQ36" s="342"/>
      <c r="AR36" s="342"/>
      <c r="AS36" s="328"/>
      <c r="AT36" s="479">
        <f t="shared" si="0"/>
        <v>2.0690789473684212</v>
      </c>
      <c r="AU36" s="331" t="str">
        <f t="shared" si="8"/>
        <v/>
      </c>
      <c r="AV36" s="479" t="str">
        <f t="shared" si="9"/>
        <v/>
      </c>
      <c r="AW36" s="312"/>
      <c r="AX36" s="164"/>
      <c r="AY36" s="313"/>
      <c r="AZ36" s="355"/>
      <c r="BA36" s="356"/>
      <c r="BB36" s="356"/>
      <c r="BC36" s="347"/>
      <c r="BD36" s="347"/>
      <c r="BE36" s="347"/>
      <c r="BF36" s="347"/>
      <c r="BG36" s="162"/>
      <c r="BH36" s="245"/>
      <c r="BI36" s="245"/>
      <c r="BJ36" s="245"/>
      <c r="BK36" s="245"/>
      <c r="BL36" s="344"/>
      <c r="BM36" s="163"/>
      <c r="BN36" s="162"/>
      <c r="BO36" s="162"/>
      <c r="BP36" s="190"/>
      <c r="BR36" s="466">
        <f t="shared" si="10"/>
        <v>4.166666666666667</v>
      </c>
      <c r="BS36" s="468">
        <v>3</v>
      </c>
      <c r="BT36" s="469">
        <f t="shared" si="11"/>
        <v>75</v>
      </c>
      <c r="BU36" s="469" t="str">
        <f t="shared" si="1"/>
        <v/>
      </c>
      <c r="BV36" s="470">
        <f t="shared" si="12"/>
        <v>0.34570596797671038</v>
      </c>
      <c r="BW36" s="471">
        <v>1</v>
      </c>
      <c r="BX36" s="471">
        <v>430</v>
      </c>
      <c r="BY36" s="469" t="str">
        <f t="shared" si="13"/>
        <v/>
      </c>
    </row>
    <row r="37" spans="1:77" s="34" customFormat="1" ht="24.9" customHeight="1" x14ac:dyDescent="0.3">
      <c r="A37" s="225" t="s">
        <v>50</v>
      </c>
      <c r="B37" s="226">
        <v>29</v>
      </c>
      <c r="C37" s="162">
        <v>348</v>
      </c>
      <c r="D37" s="162"/>
      <c r="E37" s="159"/>
      <c r="F37" s="159"/>
      <c r="G37" s="158"/>
      <c r="H37" s="158"/>
      <c r="I37" s="297"/>
      <c r="J37" s="297"/>
      <c r="K37" s="457" t="str">
        <f t="shared" si="2"/>
        <v/>
      </c>
      <c r="L37" s="297"/>
      <c r="M37" s="297"/>
      <c r="N37" s="457" t="str">
        <f t="shared" si="3"/>
        <v/>
      </c>
      <c r="O37" s="297"/>
      <c r="P37" s="297"/>
      <c r="Q37" s="457" t="str">
        <f t="shared" si="4"/>
        <v/>
      </c>
      <c r="R37" s="297"/>
      <c r="S37" s="297"/>
      <c r="T37" s="159"/>
      <c r="U37" s="159"/>
      <c r="V37" s="159"/>
      <c r="W37" s="159"/>
      <c r="X37" s="159"/>
      <c r="Y37" s="159"/>
      <c r="Z37" s="331" t="str">
        <f t="shared" si="14"/>
        <v/>
      </c>
      <c r="AA37" s="331" t="str">
        <f t="shared" si="14"/>
        <v/>
      </c>
      <c r="AB37" s="330" t="str">
        <f t="shared" si="5"/>
        <v/>
      </c>
      <c r="AC37" s="159"/>
      <c r="AD37" s="159"/>
      <c r="AE37" s="175" t="str">
        <f t="shared" si="6"/>
        <v/>
      </c>
      <c r="AF37" s="158"/>
      <c r="AG37" s="158"/>
      <c r="AH37" s="121"/>
      <c r="AI37" s="158"/>
      <c r="AJ37" s="158"/>
      <c r="AK37" s="305"/>
      <c r="AL37" s="339">
        <v>25.5</v>
      </c>
      <c r="AM37" s="529">
        <v>0.05</v>
      </c>
      <c r="AN37" s="245"/>
      <c r="AO37" s="162">
        <v>430</v>
      </c>
      <c r="AP37" s="331" t="str">
        <f t="shared" si="7"/>
        <v/>
      </c>
      <c r="AQ37" s="342"/>
      <c r="AR37" s="342"/>
      <c r="AS37" s="328"/>
      <c r="AT37" s="479">
        <f t="shared" si="0"/>
        <v>1.1478102189781021</v>
      </c>
      <c r="AU37" s="331" t="str">
        <f t="shared" si="8"/>
        <v/>
      </c>
      <c r="AV37" s="479" t="str">
        <f t="shared" si="9"/>
        <v/>
      </c>
      <c r="AW37" s="312"/>
      <c r="AX37" s="164"/>
      <c r="AY37" s="313"/>
      <c r="AZ37" s="355"/>
      <c r="BA37" s="356"/>
      <c r="BB37" s="356"/>
      <c r="BC37" s="347"/>
      <c r="BD37" s="347"/>
      <c r="BE37" s="347"/>
      <c r="BF37" s="347"/>
      <c r="BG37" s="162"/>
      <c r="BH37" s="245"/>
      <c r="BI37" s="245"/>
      <c r="BJ37" s="245"/>
      <c r="BK37" s="245"/>
      <c r="BL37" s="344"/>
      <c r="BM37" s="163"/>
      <c r="BN37" s="162"/>
      <c r="BO37" s="162"/>
      <c r="BP37" s="190"/>
      <c r="BR37" s="466">
        <f t="shared" si="10"/>
        <v>4.166666666666667</v>
      </c>
      <c r="BS37" s="468">
        <v>8</v>
      </c>
      <c r="BT37" s="469">
        <f t="shared" si="11"/>
        <v>200</v>
      </c>
      <c r="BU37" s="469" t="str">
        <f t="shared" si="1"/>
        <v/>
      </c>
      <c r="BV37" s="470">
        <f t="shared" si="12"/>
        <v>0.58668582375478928</v>
      </c>
      <c r="BW37" s="471"/>
      <c r="BX37" s="471"/>
      <c r="BY37" s="469" t="str">
        <f t="shared" si="13"/>
        <v/>
      </c>
    </row>
    <row r="38" spans="1:77" s="34" customFormat="1" ht="24.9" customHeight="1" x14ac:dyDescent="0.3">
      <c r="A38" s="225" t="s">
        <v>51</v>
      </c>
      <c r="B38" s="226">
        <v>30</v>
      </c>
      <c r="C38" s="162">
        <v>348</v>
      </c>
      <c r="D38" s="162"/>
      <c r="E38" s="159"/>
      <c r="F38" s="159"/>
      <c r="G38" s="158"/>
      <c r="H38" s="158"/>
      <c r="I38" s="297"/>
      <c r="J38" s="297"/>
      <c r="K38" s="457" t="str">
        <f t="shared" si="2"/>
        <v/>
      </c>
      <c r="L38" s="297"/>
      <c r="M38" s="297"/>
      <c r="N38" s="457" t="str">
        <f t="shared" si="3"/>
        <v/>
      </c>
      <c r="O38" s="297"/>
      <c r="P38" s="297"/>
      <c r="Q38" s="457" t="str">
        <f t="shared" si="4"/>
        <v/>
      </c>
      <c r="R38" s="297"/>
      <c r="S38" s="297"/>
      <c r="T38" s="159"/>
      <c r="U38" s="159"/>
      <c r="V38" s="159"/>
      <c r="W38" s="159"/>
      <c r="X38" s="159"/>
      <c r="Y38" s="159"/>
      <c r="Z38" s="331" t="str">
        <f t="shared" si="14"/>
        <v/>
      </c>
      <c r="AA38" s="331" t="str">
        <f t="shared" si="14"/>
        <v/>
      </c>
      <c r="AB38" s="330" t="str">
        <f t="shared" si="5"/>
        <v/>
      </c>
      <c r="AC38" s="159"/>
      <c r="AD38" s="159"/>
      <c r="AE38" s="175" t="str">
        <f t="shared" si="6"/>
        <v/>
      </c>
      <c r="AF38" s="158"/>
      <c r="AG38" s="158"/>
      <c r="AH38" s="121"/>
      <c r="AI38" s="158"/>
      <c r="AJ38" s="158"/>
      <c r="AK38" s="305"/>
      <c r="AL38" s="339"/>
      <c r="AM38" s="529"/>
      <c r="AN38" s="245"/>
      <c r="AO38" s="162"/>
      <c r="AP38" s="331" t="str">
        <f t="shared" si="7"/>
        <v/>
      </c>
      <c r="AQ38" s="342"/>
      <c r="AR38" s="342"/>
      <c r="AS38" s="328"/>
      <c r="AT38" s="479">
        <f t="shared" si="0"/>
        <v>1.8074712643678161</v>
      </c>
      <c r="AU38" s="331" t="str">
        <f t="shared" si="8"/>
        <v/>
      </c>
      <c r="AV38" s="479" t="str">
        <f t="shared" si="9"/>
        <v/>
      </c>
      <c r="AW38" s="312"/>
      <c r="AX38" s="164"/>
      <c r="AY38" s="313"/>
      <c r="AZ38" s="355"/>
      <c r="BA38" s="356"/>
      <c r="BB38" s="356"/>
      <c r="BC38" s="347"/>
      <c r="BD38" s="347"/>
      <c r="BE38" s="347"/>
      <c r="BF38" s="347"/>
      <c r="BG38" s="162"/>
      <c r="BH38" s="245"/>
      <c r="BI38" s="245"/>
      <c r="BJ38" s="245"/>
      <c r="BK38" s="245"/>
      <c r="BL38" s="344"/>
      <c r="BM38" s="163"/>
      <c r="BN38" s="162"/>
      <c r="BO38" s="162"/>
      <c r="BP38" s="190"/>
      <c r="BR38" s="466">
        <f t="shared" si="10"/>
        <v>4.166666666666667</v>
      </c>
      <c r="BS38" s="468"/>
      <c r="BT38" s="469">
        <f t="shared" si="11"/>
        <v>0</v>
      </c>
      <c r="BU38" s="469" t="str">
        <f t="shared" si="1"/>
        <v/>
      </c>
      <c r="BV38" s="470">
        <f t="shared" si="12"/>
        <v>1.1973180076628353E-2</v>
      </c>
      <c r="BW38" s="471"/>
      <c r="BX38" s="471"/>
      <c r="BY38" s="469" t="str">
        <f t="shared" si="13"/>
        <v/>
      </c>
    </row>
    <row r="39" spans="1:77" s="34" customFormat="1" ht="24.9" customHeight="1" thickBot="1" x14ac:dyDescent="0.35">
      <c r="A39" s="227"/>
      <c r="B39" s="228"/>
      <c r="C39" s="165"/>
      <c r="D39" s="165"/>
      <c r="E39" s="159"/>
      <c r="F39" s="159"/>
      <c r="G39" s="158"/>
      <c r="H39" s="158"/>
      <c r="I39" s="297"/>
      <c r="J39" s="297"/>
      <c r="K39" s="457" t="str">
        <f t="shared" si="2"/>
        <v/>
      </c>
      <c r="L39" s="297"/>
      <c r="M39" s="297"/>
      <c r="N39" s="457" t="str">
        <f t="shared" si="3"/>
        <v/>
      </c>
      <c r="O39" s="297"/>
      <c r="P39" s="297"/>
      <c r="Q39" s="457" t="str">
        <f t="shared" si="4"/>
        <v/>
      </c>
      <c r="R39" s="297"/>
      <c r="S39" s="297"/>
      <c r="T39" s="159"/>
      <c r="U39" s="159"/>
      <c r="V39" s="159"/>
      <c r="W39" s="159"/>
      <c r="X39" s="159"/>
      <c r="Y39" s="159"/>
      <c r="Z39" s="331" t="str">
        <f t="shared" si="14"/>
        <v/>
      </c>
      <c r="AA39" s="331" t="str">
        <f t="shared" si="14"/>
        <v/>
      </c>
      <c r="AB39" s="330" t="str">
        <f t="shared" si="5"/>
        <v/>
      </c>
      <c r="AC39" s="159"/>
      <c r="AD39" s="159"/>
      <c r="AE39" s="175" t="str">
        <f t="shared" si="6"/>
        <v/>
      </c>
      <c r="AF39" s="158"/>
      <c r="AG39" s="158"/>
      <c r="AH39" s="121"/>
      <c r="AI39" s="158"/>
      <c r="AJ39" s="158"/>
      <c r="AK39" s="305"/>
      <c r="AL39" s="340"/>
      <c r="AM39" s="530"/>
      <c r="AN39" s="246"/>
      <c r="AO39" s="165"/>
      <c r="AP39" s="331" t="str">
        <f t="shared" si="7"/>
        <v/>
      </c>
      <c r="AQ39" s="343"/>
      <c r="AR39" s="343"/>
      <c r="AS39" s="329"/>
      <c r="AT39" s="479" t="str">
        <f t="shared" si="0"/>
        <v/>
      </c>
      <c r="AU39" s="331" t="str">
        <f t="shared" si="8"/>
        <v/>
      </c>
      <c r="AV39" s="479" t="str">
        <f t="shared" si="9"/>
        <v/>
      </c>
      <c r="AW39" s="315"/>
      <c r="AX39" s="167"/>
      <c r="AY39" s="316"/>
      <c r="AZ39" s="357"/>
      <c r="BA39" s="358"/>
      <c r="BB39" s="358"/>
      <c r="BC39" s="348"/>
      <c r="BD39" s="348"/>
      <c r="BE39" s="348"/>
      <c r="BF39" s="348"/>
      <c r="BG39" s="165"/>
      <c r="BH39" s="246"/>
      <c r="BI39" s="246"/>
      <c r="BJ39" s="246"/>
      <c r="BK39" s="246"/>
      <c r="BL39" s="345"/>
      <c r="BM39" s="166"/>
      <c r="BN39" s="165"/>
      <c r="BO39" s="165"/>
      <c r="BP39" s="309"/>
      <c r="BR39" s="466"/>
      <c r="BS39" s="468"/>
      <c r="BT39" s="469">
        <f t="shared" si="11"/>
        <v>0</v>
      </c>
      <c r="BU39" s="469" t="str">
        <f t="shared" si="1"/>
        <v/>
      </c>
      <c r="BV39" s="470" t="str">
        <f t="shared" si="12"/>
        <v/>
      </c>
      <c r="BW39" s="471"/>
      <c r="BX39" s="471"/>
      <c r="BY39" s="469" t="str">
        <f t="shared" si="13"/>
        <v/>
      </c>
    </row>
    <row r="40" spans="1:77" s="34" customFormat="1" ht="24.9" customHeight="1" thickBot="1" x14ac:dyDescent="0.35">
      <c r="A40" s="107" t="s">
        <v>11</v>
      </c>
      <c r="B40" s="258"/>
      <c r="C40" s="168">
        <f>+SUM(C9:C39)</f>
        <v>8693</v>
      </c>
      <c r="D40" s="168">
        <f>+SUM(D9:D39)</f>
        <v>0</v>
      </c>
      <c r="E40" s="169"/>
      <c r="F40" s="169"/>
      <c r="G40" s="169"/>
      <c r="H40" s="169"/>
      <c r="I40" s="168"/>
      <c r="J40" s="168"/>
      <c r="K40" s="170"/>
      <c r="L40" s="168"/>
      <c r="M40" s="168"/>
      <c r="N40" s="170"/>
      <c r="O40" s="168"/>
      <c r="P40" s="168"/>
      <c r="Q40" s="171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68"/>
      <c r="AE40" s="168"/>
      <c r="AF40" s="168"/>
      <c r="AG40" s="168"/>
      <c r="AH40" s="168"/>
      <c r="AI40" s="168"/>
      <c r="AJ40" s="168"/>
      <c r="AK40" s="306"/>
      <c r="AL40" s="251"/>
      <c r="AM40" s="251"/>
      <c r="AN40" s="251"/>
      <c r="AO40" s="251"/>
      <c r="AP40" s="172"/>
      <c r="AQ40" s="172"/>
      <c r="AR40" s="169"/>
      <c r="AS40" s="251"/>
      <c r="AT40" s="169"/>
      <c r="AU40" s="173">
        <f>(AQ41*AT6)/(((BR40/31)*(AR41))+(C41*J41))</f>
        <v>27.924568904350284</v>
      </c>
      <c r="AV40" s="174"/>
      <c r="AW40" s="334" t="str">
        <f t="shared" ref="AW40:AY40" si="18">IF(SUM(AW9:AW39)=0,"",SUM(AW9:AW39))</f>
        <v/>
      </c>
      <c r="AX40" s="335" t="str">
        <f t="shared" si="18"/>
        <v/>
      </c>
      <c r="AY40" s="336" t="str">
        <f t="shared" si="18"/>
        <v/>
      </c>
      <c r="AZ40" s="359" t="str">
        <f>IF(SUM(AZ9:AZ39)=0,"",SUM(AZ9:AZ39))</f>
        <v/>
      </c>
      <c r="BA40" s="360"/>
      <c r="BB40" s="360"/>
      <c r="BC40" s="334">
        <f t="shared" ref="BC40" si="19">IF(SUM(BC9:BC39)=0,"",SUM(BC9:BC39))</f>
        <v>14.54</v>
      </c>
      <c r="BD40" s="360"/>
      <c r="BE40" s="349"/>
      <c r="BF40" s="349">
        <f t="shared" ref="BF40:BP40" si="20">+SUM(BF9:BF39)</f>
        <v>0</v>
      </c>
      <c r="BG40" s="306">
        <f t="shared" si="20"/>
        <v>0</v>
      </c>
      <c r="BH40" s="306">
        <f t="shared" si="20"/>
        <v>0</v>
      </c>
      <c r="BI40" s="306">
        <f t="shared" si="20"/>
        <v>0</v>
      </c>
      <c r="BJ40" s="306">
        <f t="shared" si="20"/>
        <v>0</v>
      </c>
      <c r="BK40" s="306">
        <f t="shared" si="20"/>
        <v>0</v>
      </c>
      <c r="BL40" s="335"/>
      <c r="BM40" s="173">
        <f t="shared" si="20"/>
        <v>0</v>
      </c>
      <c r="BN40" s="306">
        <f t="shared" si="20"/>
        <v>0</v>
      </c>
      <c r="BO40" s="306">
        <f t="shared" si="20"/>
        <v>0</v>
      </c>
      <c r="BP40" s="337">
        <f t="shared" si="20"/>
        <v>0</v>
      </c>
      <c r="BR40" s="472">
        <f>IF(SUM(BR9:BR39)=0,"",SUM(BR9:BR39))</f>
        <v>125.00000000000006</v>
      </c>
      <c r="BS40" s="474"/>
      <c r="BT40" s="473">
        <f>IF(SUM(BT9:BT39)=0,"",SUM(BT9:BT39))</f>
        <v>2175</v>
      </c>
      <c r="BU40" s="473" t="str">
        <f t="shared" si="1"/>
        <v/>
      </c>
      <c r="BV40" s="473"/>
      <c r="BW40" s="473"/>
      <c r="BX40" s="473"/>
      <c r="BY40" s="473"/>
    </row>
    <row r="41" spans="1:77" s="34" customFormat="1" ht="24.9" customHeight="1" x14ac:dyDescent="0.3">
      <c r="A41" s="108" t="s">
        <v>12</v>
      </c>
      <c r="B41" s="259"/>
      <c r="C41" s="175">
        <f>+AVERAGE(C9:C39)</f>
        <v>289.76666666666665</v>
      </c>
      <c r="D41" s="175" t="e">
        <f>+AVERAGE(D9:D39)</f>
        <v>#DIV/0!</v>
      </c>
      <c r="E41" s="177">
        <f t="shared" ref="E41:AE41" si="21">+AVERAGE(E9:E39)</f>
        <v>6.6233333333333322</v>
      </c>
      <c r="F41" s="176">
        <f t="shared" si="21"/>
        <v>6.5170000000000003</v>
      </c>
      <c r="G41" s="175">
        <f t="shared" si="21"/>
        <v>2640</v>
      </c>
      <c r="H41" s="175">
        <f t="shared" si="21"/>
        <v>2329</v>
      </c>
      <c r="I41" s="175">
        <f t="shared" si="21"/>
        <v>210.88888888888889</v>
      </c>
      <c r="J41" s="175">
        <f t="shared" si="21"/>
        <v>66.25</v>
      </c>
      <c r="K41" s="175">
        <f t="shared" si="21"/>
        <v>64.678998213491639</v>
      </c>
      <c r="L41" s="175">
        <f t="shared" si="21"/>
        <v>1309.8399999999999</v>
      </c>
      <c r="M41" s="175">
        <f t="shared" si="21"/>
        <v>100.23333333333333</v>
      </c>
      <c r="N41" s="175">
        <f t="shared" si="21"/>
        <v>85.566487484941007</v>
      </c>
      <c r="O41" s="175">
        <f t="shared" si="21"/>
        <v>2348.3333333333335</v>
      </c>
      <c r="P41" s="175">
        <f t="shared" si="21"/>
        <v>408.25</v>
      </c>
      <c r="Q41" s="175">
        <f t="shared" si="21"/>
        <v>77.76539864400084</v>
      </c>
      <c r="R41" s="175">
        <f t="shared" si="21"/>
        <v>60.5</v>
      </c>
      <c r="S41" s="175">
        <f t="shared" si="21"/>
        <v>15.5</v>
      </c>
      <c r="T41" s="175">
        <f t="shared" si="21"/>
        <v>36.700000000000003</v>
      </c>
      <c r="U41" s="175">
        <f t="shared" si="21"/>
        <v>6</v>
      </c>
      <c r="V41" s="175">
        <f t="shared" si="21"/>
        <v>1.25</v>
      </c>
      <c r="W41" s="175">
        <f t="shared" si="21"/>
        <v>1.2000000000000002</v>
      </c>
      <c r="X41" s="175">
        <f t="shared" si="21"/>
        <v>0</v>
      </c>
      <c r="Y41" s="175">
        <f t="shared" si="21"/>
        <v>0</v>
      </c>
      <c r="Z41" s="177">
        <f t="shared" si="21"/>
        <v>61.75</v>
      </c>
      <c r="AA41" s="177">
        <f t="shared" si="21"/>
        <v>16.700000000000003</v>
      </c>
      <c r="AB41" s="177">
        <f t="shared" si="21"/>
        <v>73.077499250973716</v>
      </c>
      <c r="AC41" s="177">
        <f t="shared" si="21"/>
        <v>9.09</v>
      </c>
      <c r="AD41" s="177">
        <f t="shared" si="21"/>
        <v>5</v>
      </c>
      <c r="AE41" s="177">
        <f t="shared" si="21"/>
        <v>48.421052631578945</v>
      </c>
      <c r="AF41" s="175"/>
      <c r="AG41" s="175"/>
      <c r="AH41" s="175"/>
      <c r="AI41" s="175"/>
      <c r="AJ41" s="175"/>
      <c r="AK41" s="179"/>
      <c r="AL41" s="175">
        <f t="shared" ref="AL41:BE41" si="22">IF(SUM(AL9:AL39)=0,"",AVERAGE(AL9:AL39))</f>
        <v>25.264285714285712</v>
      </c>
      <c r="AM41" s="175">
        <f t="shared" si="22"/>
        <v>0.18374999999999997</v>
      </c>
      <c r="AN41" s="175" t="str">
        <f t="shared" si="22"/>
        <v/>
      </c>
      <c r="AO41" s="175">
        <f t="shared" si="22"/>
        <v>619.04761904761904</v>
      </c>
      <c r="AP41" s="175">
        <f t="shared" si="22"/>
        <v>203.23629104655183</v>
      </c>
      <c r="AQ41" s="175">
        <f t="shared" si="22"/>
        <v>3160</v>
      </c>
      <c r="AR41" s="175">
        <f t="shared" si="22"/>
        <v>12891.5</v>
      </c>
      <c r="AS41" s="330">
        <f t="shared" si="22"/>
        <v>88.305000000000007</v>
      </c>
      <c r="AT41" s="331">
        <f t="shared" si="22"/>
        <v>1.833678907483727</v>
      </c>
      <c r="AU41" s="332">
        <f>IF(SUM(AU9:AU39)=0,"",AVERAGE(AU9:AU39))</f>
        <v>27.184054563140883</v>
      </c>
      <c r="AV41" s="333">
        <f t="shared" si="22"/>
        <v>0.49184629938210278</v>
      </c>
      <c r="AW41" s="317" t="str">
        <f t="shared" si="22"/>
        <v/>
      </c>
      <c r="AX41" s="177" t="str">
        <f t="shared" si="22"/>
        <v/>
      </c>
      <c r="AY41" s="322" t="str">
        <f t="shared" si="22"/>
        <v/>
      </c>
      <c r="AZ41" s="361" t="str">
        <f t="shared" si="22"/>
        <v/>
      </c>
      <c r="BA41" s="362">
        <f t="shared" si="22"/>
        <v>2.14</v>
      </c>
      <c r="BB41" s="362">
        <f t="shared" si="22"/>
        <v>1.2625000000000002</v>
      </c>
      <c r="BC41" s="317">
        <f t="shared" si="22"/>
        <v>14.54</v>
      </c>
      <c r="BD41" s="362">
        <f t="shared" si="22"/>
        <v>14.815000000000001</v>
      </c>
      <c r="BE41" s="332" t="str">
        <f t="shared" si="22"/>
        <v/>
      </c>
      <c r="BF41" s="332" t="e">
        <f t="shared" ref="BF41:BP41" si="23">+AVERAGE(BF9:BF39)</f>
        <v>#DIV/0!</v>
      </c>
      <c r="BG41" s="175" t="e">
        <f t="shared" si="23"/>
        <v>#DIV/0!</v>
      </c>
      <c r="BH41" s="175" t="e">
        <f t="shared" si="23"/>
        <v>#DIV/0!</v>
      </c>
      <c r="BI41" s="175" t="e">
        <f t="shared" si="23"/>
        <v>#DIV/0!</v>
      </c>
      <c r="BJ41" s="175" t="e">
        <f t="shared" si="23"/>
        <v>#DIV/0!</v>
      </c>
      <c r="BK41" s="175" t="e">
        <f t="shared" si="23"/>
        <v>#DIV/0!</v>
      </c>
      <c r="BL41" s="177" t="e">
        <f t="shared" si="23"/>
        <v>#DIV/0!</v>
      </c>
      <c r="BM41" s="176" t="e">
        <f t="shared" si="23"/>
        <v>#DIV/0!</v>
      </c>
      <c r="BN41" s="175" t="e">
        <f t="shared" si="23"/>
        <v>#DIV/0!</v>
      </c>
      <c r="BO41" s="175" t="e">
        <f t="shared" si="23"/>
        <v>#DIV/0!</v>
      </c>
      <c r="BP41" s="178" t="e">
        <f t="shared" si="23"/>
        <v>#DIV/0!</v>
      </c>
      <c r="BR41" s="475">
        <f>IF(SUM(BR9:BR39)=0,"",AVERAGE(BR9:BR39))</f>
        <v>4.1666666666666687</v>
      </c>
      <c r="BS41" s="362"/>
      <c r="BT41" s="473">
        <f>IF(SUM(BT9:BT39)=0,"",AVERAGE(BT9:BT39))</f>
        <v>70.161290322580641</v>
      </c>
      <c r="BU41" s="473">
        <f t="shared" si="1"/>
        <v>14898.696892962393</v>
      </c>
      <c r="BV41" s="473">
        <f>IF(SUM(BV9:BV39)=0,"",AVERAGE(BV9:BV39))</f>
        <v>0.2691951269220087</v>
      </c>
      <c r="BW41" s="473"/>
      <c r="BX41" s="473"/>
      <c r="BY41" s="473">
        <f t="shared" ref="BY41" si="24">IF(SUM(BY9:BY39)=0,"",AVERAGE(BY9:BY39))</f>
        <v>157.78174559200639</v>
      </c>
    </row>
    <row r="42" spans="1:77" s="34" customFormat="1" ht="24.9" customHeight="1" x14ac:dyDescent="0.3">
      <c r="A42" s="109" t="s">
        <v>14</v>
      </c>
      <c r="B42" s="260"/>
      <c r="C42" s="180">
        <f>+MIN(C9:C39)</f>
        <v>220</v>
      </c>
      <c r="D42" s="180">
        <f>+MIN(D9:D39)</f>
        <v>0</v>
      </c>
      <c r="E42" s="180">
        <f t="shared" ref="E42:AE42" si="25">+MIN(E9:E39)</f>
        <v>6.1</v>
      </c>
      <c r="F42" s="180">
        <f t="shared" si="25"/>
        <v>6.19</v>
      </c>
      <c r="G42" s="180">
        <f t="shared" si="25"/>
        <v>2180</v>
      </c>
      <c r="H42" s="180">
        <f t="shared" si="25"/>
        <v>1970</v>
      </c>
      <c r="I42" s="180">
        <f t="shared" si="25"/>
        <v>134</v>
      </c>
      <c r="J42" s="180">
        <f t="shared" si="25"/>
        <v>15</v>
      </c>
      <c r="K42" s="180">
        <f t="shared" si="25"/>
        <v>22.388059701492537</v>
      </c>
      <c r="L42" s="180">
        <f t="shared" si="25"/>
        <v>598</v>
      </c>
      <c r="M42" s="180">
        <f t="shared" si="25"/>
        <v>19.8</v>
      </c>
      <c r="N42" s="180">
        <f t="shared" si="25"/>
        <v>51.170568561872912</v>
      </c>
      <c r="O42" s="180">
        <f t="shared" si="25"/>
        <v>1150</v>
      </c>
      <c r="P42" s="180">
        <f t="shared" si="25"/>
        <v>95</v>
      </c>
      <c r="Q42" s="180">
        <f t="shared" si="25"/>
        <v>33.739130434782609</v>
      </c>
      <c r="R42" s="180">
        <f t="shared" si="25"/>
        <v>58</v>
      </c>
      <c r="S42" s="180">
        <f t="shared" si="25"/>
        <v>13</v>
      </c>
      <c r="T42" s="180">
        <f t="shared" si="25"/>
        <v>35.299999999999997</v>
      </c>
      <c r="U42" s="180">
        <f t="shared" si="25"/>
        <v>5.8</v>
      </c>
      <c r="V42" s="180">
        <f t="shared" si="25"/>
        <v>0.9</v>
      </c>
      <c r="W42" s="180">
        <f t="shared" si="25"/>
        <v>1.1000000000000001</v>
      </c>
      <c r="X42" s="180">
        <f t="shared" si="25"/>
        <v>0</v>
      </c>
      <c r="Y42" s="180">
        <f t="shared" si="25"/>
        <v>0</v>
      </c>
      <c r="Z42" s="182">
        <f t="shared" si="25"/>
        <v>58.9</v>
      </c>
      <c r="AA42" s="182">
        <f t="shared" si="25"/>
        <v>14.3</v>
      </c>
      <c r="AB42" s="182">
        <f t="shared" si="25"/>
        <v>70.433436532507727</v>
      </c>
      <c r="AC42" s="182">
        <f t="shared" si="25"/>
        <v>8.7799999999999994</v>
      </c>
      <c r="AD42" s="182">
        <f t="shared" si="25"/>
        <v>4.7</v>
      </c>
      <c r="AE42" s="182">
        <f t="shared" si="25"/>
        <v>48.421052631578945</v>
      </c>
      <c r="AF42" s="180"/>
      <c r="AG42" s="180"/>
      <c r="AH42" s="180"/>
      <c r="AI42" s="180"/>
      <c r="AJ42" s="180"/>
      <c r="AK42" s="184"/>
      <c r="AL42" s="180">
        <f t="shared" ref="AL42:BE42" si="26">MIN(AL9:AL39)</f>
        <v>24.8</v>
      </c>
      <c r="AM42" s="180">
        <f t="shared" si="26"/>
        <v>0</v>
      </c>
      <c r="AN42" s="180">
        <f t="shared" si="26"/>
        <v>0</v>
      </c>
      <c r="AO42" s="180">
        <f t="shared" si="26"/>
        <v>430</v>
      </c>
      <c r="AP42" s="180">
        <f t="shared" si="26"/>
        <v>151.68539325842696</v>
      </c>
      <c r="AQ42" s="180">
        <f t="shared" si="26"/>
        <v>2760</v>
      </c>
      <c r="AR42" s="180">
        <f t="shared" si="26"/>
        <v>10933</v>
      </c>
      <c r="AS42" s="180">
        <f t="shared" si="26"/>
        <v>87.55</v>
      </c>
      <c r="AT42" s="182">
        <f t="shared" si="26"/>
        <v>1.0362438220757826</v>
      </c>
      <c r="AU42" s="320">
        <f t="shared" si="26"/>
        <v>25.975160851954627</v>
      </c>
      <c r="AV42" s="325">
        <f t="shared" si="26"/>
        <v>0.24303370786516851</v>
      </c>
      <c r="AW42" s="318">
        <f t="shared" si="26"/>
        <v>0</v>
      </c>
      <c r="AX42" s="182">
        <f t="shared" si="26"/>
        <v>0</v>
      </c>
      <c r="AY42" s="323">
        <f t="shared" si="26"/>
        <v>0</v>
      </c>
      <c r="AZ42" s="363">
        <f t="shared" si="26"/>
        <v>0</v>
      </c>
      <c r="BA42" s="364">
        <f t="shared" si="26"/>
        <v>2.08</v>
      </c>
      <c r="BB42" s="364">
        <f t="shared" si="26"/>
        <v>1.21</v>
      </c>
      <c r="BC42" s="318">
        <f t="shared" si="26"/>
        <v>14.54</v>
      </c>
      <c r="BD42" s="364">
        <f t="shared" si="26"/>
        <v>14.53</v>
      </c>
      <c r="BE42" s="350">
        <f t="shared" si="26"/>
        <v>0</v>
      </c>
      <c r="BF42" s="350">
        <f t="shared" ref="BF42:BP42" si="27">+MIN(BF9:BF39)</f>
        <v>0</v>
      </c>
      <c r="BG42" s="180">
        <f t="shared" si="27"/>
        <v>0</v>
      </c>
      <c r="BH42" s="180">
        <f t="shared" si="27"/>
        <v>0</v>
      </c>
      <c r="BI42" s="180">
        <f t="shared" si="27"/>
        <v>0</v>
      </c>
      <c r="BJ42" s="180">
        <f t="shared" si="27"/>
        <v>0</v>
      </c>
      <c r="BK42" s="180">
        <f t="shared" si="27"/>
        <v>0</v>
      </c>
      <c r="BL42" s="182">
        <f t="shared" si="27"/>
        <v>0</v>
      </c>
      <c r="BM42" s="181">
        <f t="shared" si="27"/>
        <v>0</v>
      </c>
      <c r="BN42" s="180">
        <f t="shared" si="27"/>
        <v>0</v>
      </c>
      <c r="BO42" s="180">
        <f t="shared" si="27"/>
        <v>0</v>
      </c>
      <c r="BP42" s="183">
        <f t="shared" si="27"/>
        <v>0</v>
      </c>
      <c r="BR42" s="472">
        <f>MIN(BR9:BR39)</f>
        <v>4.166666666666667</v>
      </c>
      <c r="BS42" s="364"/>
      <c r="BT42" s="473">
        <f>MIN(BT9:BT39)</f>
        <v>0</v>
      </c>
      <c r="BU42" s="473">
        <f>MIN(BU9:BU39)</f>
        <v>13453.052631578947</v>
      </c>
      <c r="BV42" s="473"/>
      <c r="BW42" s="473"/>
      <c r="BX42" s="473"/>
      <c r="BY42" s="473"/>
    </row>
    <row r="43" spans="1:77" s="34" customFormat="1" ht="24.9" customHeight="1" thickBot="1" x14ac:dyDescent="0.35">
      <c r="A43" s="110" t="s">
        <v>13</v>
      </c>
      <c r="B43" s="261"/>
      <c r="C43" s="185">
        <f>+MAX(C9:C39)</f>
        <v>382</v>
      </c>
      <c r="D43" s="185">
        <f>+MAX(D9:D39)</f>
        <v>0</v>
      </c>
      <c r="E43" s="185">
        <f t="shared" ref="E43:AE43" si="28">+MAX(E9:E39)</f>
        <v>6.95</v>
      </c>
      <c r="F43" s="185">
        <f t="shared" si="28"/>
        <v>6.9</v>
      </c>
      <c r="G43" s="185">
        <f t="shared" si="28"/>
        <v>3100</v>
      </c>
      <c r="H43" s="185">
        <f t="shared" si="28"/>
        <v>3100</v>
      </c>
      <c r="I43" s="185">
        <f t="shared" si="28"/>
        <v>268</v>
      </c>
      <c r="J43" s="185">
        <f t="shared" si="28"/>
        <v>104</v>
      </c>
      <c r="K43" s="185">
        <f t="shared" si="28"/>
        <v>83.043478260869563</v>
      </c>
      <c r="L43" s="185">
        <f t="shared" si="28"/>
        <v>2500</v>
      </c>
      <c r="M43" s="185">
        <f t="shared" si="28"/>
        <v>292</v>
      </c>
      <c r="N43" s="185">
        <f t="shared" si="28"/>
        <v>98.32</v>
      </c>
      <c r="O43" s="185">
        <f t="shared" si="28"/>
        <v>4093</v>
      </c>
      <c r="P43" s="185">
        <f t="shared" si="28"/>
        <v>762</v>
      </c>
      <c r="Q43" s="185">
        <f t="shared" si="28"/>
        <v>94.893720987051069</v>
      </c>
      <c r="R43" s="185">
        <f t="shared" si="28"/>
        <v>63</v>
      </c>
      <c r="S43" s="185">
        <f t="shared" si="28"/>
        <v>18</v>
      </c>
      <c r="T43" s="185">
        <f t="shared" si="28"/>
        <v>38.1</v>
      </c>
      <c r="U43" s="185">
        <f t="shared" si="28"/>
        <v>6.2</v>
      </c>
      <c r="V43" s="185">
        <f t="shared" si="28"/>
        <v>1.6</v>
      </c>
      <c r="W43" s="185">
        <f t="shared" si="28"/>
        <v>1.3</v>
      </c>
      <c r="X43" s="185">
        <f t="shared" si="28"/>
        <v>0</v>
      </c>
      <c r="Y43" s="185">
        <f t="shared" si="28"/>
        <v>0</v>
      </c>
      <c r="Z43" s="187">
        <f t="shared" si="28"/>
        <v>64.599999999999994</v>
      </c>
      <c r="AA43" s="187">
        <f t="shared" si="28"/>
        <v>19.100000000000001</v>
      </c>
      <c r="AB43" s="187">
        <f t="shared" si="28"/>
        <v>75.721561969439719</v>
      </c>
      <c r="AC43" s="187">
        <f t="shared" si="28"/>
        <v>9.4</v>
      </c>
      <c r="AD43" s="187">
        <f t="shared" si="28"/>
        <v>5.3</v>
      </c>
      <c r="AE43" s="187">
        <f t="shared" si="28"/>
        <v>48.421052631578945</v>
      </c>
      <c r="AF43" s="185"/>
      <c r="AG43" s="185"/>
      <c r="AH43" s="185"/>
      <c r="AI43" s="185"/>
      <c r="AJ43" s="185"/>
      <c r="AK43" s="188"/>
      <c r="AL43" s="185">
        <f t="shared" ref="AL43:BE43" si="29">MAX(AL9:AL39)</f>
        <v>26.2</v>
      </c>
      <c r="AM43" s="185">
        <f t="shared" si="29"/>
        <v>1.34</v>
      </c>
      <c r="AN43" s="185">
        <f t="shared" si="29"/>
        <v>0</v>
      </c>
      <c r="AO43" s="185">
        <f t="shared" si="29"/>
        <v>970</v>
      </c>
      <c r="AP43" s="185">
        <f t="shared" si="29"/>
        <v>326.08695652173913</v>
      </c>
      <c r="AQ43" s="185">
        <f t="shared" si="29"/>
        <v>3560</v>
      </c>
      <c r="AR43" s="185">
        <f t="shared" si="29"/>
        <v>14833</v>
      </c>
      <c r="AS43" s="185">
        <f t="shared" si="29"/>
        <v>89.11</v>
      </c>
      <c r="AT43" s="187">
        <f t="shared" si="29"/>
        <v>2.5778688524590163</v>
      </c>
      <c r="AU43" s="321">
        <f t="shared" si="29"/>
        <v>28.514658721098229</v>
      </c>
      <c r="AV43" s="326">
        <f t="shared" si="29"/>
        <v>0.90579710144927539</v>
      </c>
      <c r="AW43" s="319">
        <f t="shared" si="29"/>
        <v>0</v>
      </c>
      <c r="AX43" s="187">
        <f t="shared" si="29"/>
        <v>0</v>
      </c>
      <c r="AY43" s="324">
        <f t="shared" si="29"/>
        <v>0</v>
      </c>
      <c r="AZ43" s="365">
        <f t="shared" si="29"/>
        <v>0</v>
      </c>
      <c r="BA43" s="366">
        <f t="shared" si="29"/>
        <v>2.19</v>
      </c>
      <c r="BB43" s="366">
        <f t="shared" si="29"/>
        <v>1.33</v>
      </c>
      <c r="BC43" s="319">
        <f t="shared" si="29"/>
        <v>14.54</v>
      </c>
      <c r="BD43" s="366">
        <f t="shared" si="29"/>
        <v>15.09</v>
      </c>
      <c r="BE43" s="351">
        <f t="shared" si="29"/>
        <v>0</v>
      </c>
      <c r="BF43" s="351">
        <f t="shared" ref="BF43:BP43" si="30">+MAX(BF9:BF39)</f>
        <v>0</v>
      </c>
      <c r="BG43" s="185">
        <f t="shared" si="30"/>
        <v>0</v>
      </c>
      <c r="BH43" s="185">
        <f t="shared" si="30"/>
        <v>0</v>
      </c>
      <c r="BI43" s="185">
        <f t="shared" si="30"/>
        <v>0</v>
      </c>
      <c r="BJ43" s="185">
        <f t="shared" si="30"/>
        <v>0</v>
      </c>
      <c r="BK43" s="185">
        <f t="shared" si="30"/>
        <v>0</v>
      </c>
      <c r="BL43" s="187">
        <f t="shared" si="30"/>
        <v>0</v>
      </c>
      <c r="BM43" s="186">
        <f t="shared" si="30"/>
        <v>0</v>
      </c>
      <c r="BN43" s="185">
        <f t="shared" si="30"/>
        <v>0</v>
      </c>
      <c r="BO43" s="185">
        <f t="shared" si="30"/>
        <v>0</v>
      </c>
      <c r="BP43" s="352">
        <f t="shared" si="30"/>
        <v>0</v>
      </c>
      <c r="BR43" s="476">
        <f>MAX(BR9:BR39)</f>
        <v>4.166666666666667</v>
      </c>
      <c r="BS43" s="478"/>
      <c r="BT43" s="477">
        <f>MAX(BT9:BT39)</f>
        <v>275</v>
      </c>
      <c r="BU43" s="477">
        <f>MAX(BU9:BU39)</f>
        <v>218323.59999999998</v>
      </c>
      <c r="BV43" s="477"/>
      <c r="BW43" s="473"/>
      <c r="BX43" s="473"/>
      <c r="BY43" s="473"/>
    </row>
    <row r="44" spans="1:77" s="34" customFormat="1" ht="24.9" customHeight="1" x14ac:dyDescent="0.3">
      <c r="A44" s="111" t="s">
        <v>54</v>
      </c>
      <c r="B44" s="262"/>
      <c r="C44" s="189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247"/>
      <c r="AM44" s="247"/>
      <c r="AN44" s="247"/>
      <c r="AO44" s="37"/>
      <c r="AP44" s="37"/>
      <c r="AQ44" s="37"/>
      <c r="AR44" s="38"/>
      <c r="AS44" s="247"/>
      <c r="AT44" s="37"/>
      <c r="AU44" s="37"/>
      <c r="AV44" s="37"/>
      <c r="BG44" s="37"/>
      <c r="BH44" s="247"/>
      <c r="BI44" s="247"/>
      <c r="BJ44" s="247"/>
      <c r="BK44" s="247"/>
      <c r="BL44" s="37"/>
      <c r="BM44" s="37"/>
      <c r="BN44" s="37"/>
      <c r="BO44" s="37"/>
      <c r="BP44" s="37"/>
    </row>
    <row r="45" spans="1:77" s="34" customFormat="1" ht="24.9" customHeight="1" x14ac:dyDescent="0.3">
      <c r="A45" s="109" t="s">
        <v>55</v>
      </c>
      <c r="B45" s="263"/>
      <c r="C45" s="190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248"/>
      <c r="AM45" s="248"/>
      <c r="AN45" s="248"/>
      <c r="AO45" s="39"/>
      <c r="AP45" s="39"/>
      <c r="AQ45" s="39"/>
      <c r="AR45" s="39"/>
      <c r="AS45" s="248"/>
      <c r="AT45" s="39"/>
      <c r="AU45" s="39"/>
      <c r="AV45" s="39"/>
      <c r="BG45" s="39"/>
      <c r="BH45" s="248"/>
      <c r="BI45" s="248"/>
      <c r="BJ45" s="248"/>
      <c r="BK45" s="248"/>
      <c r="BL45" s="39"/>
      <c r="BM45" s="39"/>
      <c r="BN45" s="39"/>
      <c r="BO45" s="39"/>
      <c r="BP45" s="39"/>
    </row>
    <row r="46" spans="1:77" s="34" customFormat="1" ht="24.9" customHeight="1" x14ac:dyDescent="0.3">
      <c r="A46" s="109" t="s">
        <v>56</v>
      </c>
      <c r="B46" s="264"/>
      <c r="C46" s="190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248"/>
      <c r="AM46" s="248"/>
      <c r="AN46" s="248"/>
      <c r="AO46" s="39"/>
      <c r="AP46" s="39"/>
      <c r="AQ46" s="39"/>
      <c r="AR46" s="39"/>
      <c r="AS46" s="248"/>
      <c r="AT46" s="39"/>
      <c r="AU46" s="39"/>
      <c r="AV46" s="39"/>
      <c r="BG46" s="39"/>
      <c r="BH46" s="248"/>
      <c r="BI46" s="248"/>
      <c r="BJ46" s="248"/>
      <c r="BK46" s="248"/>
      <c r="BL46" s="39"/>
      <c r="BM46" s="39"/>
      <c r="BN46" s="39"/>
      <c r="BO46" s="39"/>
      <c r="BP46" s="39"/>
    </row>
    <row r="47" spans="1:77" s="34" customFormat="1" ht="24.9" customHeight="1" x14ac:dyDescent="0.3">
      <c r="A47" s="112" t="s">
        <v>57</v>
      </c>
      <c r="B47" s="263"/>
      <c r="C47" s="190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248"/>
      <c r="AM47" s="248"/>
      <c r="AN47" s="248"/>
      <c r="AO47" s="39"/>
      <c r="AP47" s="39"/>
      <c r="AQ47" s="39"/>
      <c r="AR47" s="39"/>
      <c r="AS47" s="248"/>
      <c r="AT47" s="39"/>
      <c r="AU47" s="39"/>
      <c r="AV47" s="39"/>
      <c r="BG47" s="39"/>
      <c r="BH47" s="248"/>
      <c r="BI47" s="248"/>
      <c r="BJ47" s="248"/>
      <c r="BK47" s="248"/>
      <c r="BL47" s="39"/>
      <c r="BM47" s="39"/>
      <c r="BN47" s="39"/>
      <c r="BO47" s="39"/>
      <c r="BP47" s="39"/>
    </row>
    <row r="48" spans="1:77" s="34" customFormat="1" ht="24.9" customHeight="1" thickBot="1" x14ac:dyDescent="0.35">
      <c r="A48" s="608" t="s">
        <v>11</v>
      </c>
      <c r="B48" s="609"/>
      <c r="C48" s="191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248"/>
      <c r="AM48" s="248"/>
      <c r="AN48" s="248"/>
      <c r="AO48" s="39"/>
      <c r="AP48" s="39"/>
      <c r="AQ48" s="39"/>
      <c r="AR48" s="39"/>
      <c r="AS48" s="248"/>
      <c r="AT48" s="39"/>
      <c r="AU48" s="39"/>
      <c r="AV48" s="40"/>
      <c r="BG48" s="40"/>
      <c r="BH48" s="249"/>
      <c r="BI48" s="249"/>
      <c r="BJ48" s="249"/>
      <c r="BK48" s="249"/>
      <c r="BL48" s="40"/>
      <c r="BM48" s="40"/>
      <c r="BN48" s="40"/>
      <c r="BO48" s="40"/>
      <c r="BP48" s="40"/>
    </row>
    <row r="49" spans="1:29" x14ac:dyDescent="0.35">
      <c r="A49" s="102"/>
      <c r="B49" s="103"/>
      <c r="C49" s="27"/>
      <c r="D49" s="2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4"/>
      <c r="B50" s="105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04"/>
      <c r="B51" s="105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3"/>
      <c r="B52" s="103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110">
    <mergeCell ref="BW7:BW8"/>
    <mergeCell ref="BX7:BX8"/>
    <mergeCell ref="BY7:BY8"/>
    <mergeCell ref="BR7:BR8"/>
    <mergeCell ref="BS7:BS8"/>
    <mergeCell ref="BT7:BT8"/>
    <mergeCell ref="BU7:BU8"/>
    <mergeCell ref="BV7:BV8"/>
    <mergeCell ref="BS3:BV3"/>
    <mergeCell ref="BW3:BY3"/>
    <mergeCell ref="BS5:BS6"/>
    <mergeCell ref="BT5:BT6"/>
    <mergeCell ref="BU5:BU6"/>
    <mergeCell ref="BV5:BV6"/>
    <mergeCell ref="BW5:BW6"/>
    <mergeCell ref="BX5:BX6"/>
    <mergeCell ref="BY5:BY6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V5:AV6"/>
    <mergeCell ref="BC5:BF5"/>
    <mergeCell ref="L7:L8"/>
    <mergeCell ref="M7:M8"/>
    <mergeCell ref="N7:N8"/>
    <mergeCell ref="O7:O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P7:P8"/>
    <mergeCell ref="AB7:AB8"/>
    <mergeCell ref="AT7:AT8"/>
    <mergeCell ref="AD7:AD8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E7:AE8"/>
    <mergeCell ref="AH7:AH8"/>
    <mergeCell ref="AI7:AI8"/>
    <mergeCell ref="AJ7:AJ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AK7:AK8"/>
    <mergeCell ref="A7:A8"/>
    <mergeCell ref="E7:E8"/>
    <mergeCell ref="F7:F8"/>
    <mergeCell ref="I7:I8"/>
    <mergeCell ref="J7:J8"/>
    <mergeCell ref="Q7:Q8"/>
    <mergeCell ref="AU5:AU6"/>
  </mergeCells>
  <conditionalFormatting sqref="E9:AK39">
    <cfRule type="expression" dxfId="23" priority="5">
      <formula>IF(AND($AI9="H",$AH9="B"),1,0)</formula>
    </cfRule>
    <cfRule type="expression" dxfId="22" priority="6">
      <formula>IF($AI9="H",1,0)</formula>
    </cfRule>
  </conditionalFormatting>
  <conditionalFormatting sqref="AP9:AP39">
    <cfRule type="expression" dxfId="21" priority="3">
      <formula>IF(AND($AI9="H",$AH9="B"),1,0)</formula>
    </cfRule>
    <cfRule type="expression" dxfId="20" priority="4">
      <formula>IF($AI9="H",1,0)</formula>
    </cfRule>
  </conditionalFormatting>
  <conditionalFormatting sqref="AT9:AV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grupedarsterraalta@gmail.com</cp:lastModifiedBy>
  <cp:lastPrinted>2004-01-12T16:02:11Z</cp:lastPrinted>
  <dcterms:created xsi:type="dcterms:W3CDTF">2001-12-03T15:17:39Z</dcterms:created>
  <dcterms:modified xsi:type="dcterms:W3CDTF">2024-02-14T08:32:26Z</dcterms:modified>
</cp:coreProperties>
</file>